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D:\DESARROLLO\NOMINA\RETENCIONES\"/>
    </mc:Choice>
  </mc:AlternateContent>
  <bookViews>
    <workbookView xWindow="0" yWindow="0" windowWidth="23955" windowHeight="9645"/>
  </bookViews>
  <sheets>
    <sheet name="ART 383" sheetId="114" r:id="rId1"/>
    <sheet name="Articulo" sheetId="115" r:id="rId2"/>
  </sheets>
  <calcPr calcId="152511"/>
</workbook>
</file>

<file path=xl/calcChain.xml><?xml version="1.0" encoding="utf-8"?>
<calcChain xmlns="http://schemas.openxmlformats.org/spreadsheetml/2006/main">
  <c r="H35" i="114" l="1"/>
  <c r="E35" i="114"/>
  <c r="E34" i="114"/>
  <c r="E22" i="114" l="1"/>
  <c r="I48" i="114" l="1"/>
  <c r="J48" i="114" s="1"/>
  <c r="J49" i="114" s="1"/>
  <c r="E14" i="114"/>
  <c r="E8" i="114"/>
  <c r="E12" i="114"/>
  <c r="E13" i="114" s="1"/>
  <c r="E11" i="114"/>
  <c r="E17" i="114"/>
  <c r="E21" i="114" s="1"/>
  <c r="C51" i="114" l="1"/>
  <c r="B51" i="114"/>
  <c r="E28" i="114"/>
  <c r="E29" i="114" l="1"/>
  <c r="E31" i="114" l="1"/>
  <c r="E38" i="114" l="1"/>
  <c r="E41" i="114" s="1"/>
  <c r="C52" i="114" s="1"/>
  <c r="E32" i="114"/>
  <c r="H46" i="114" l="1"/>
  <c r="H49" i="114"/>
  <c r="H48" i="114"/>
  <c r="H47" i="114"/>
  <c r="F54" i="114" l="1"/>
</calcChain>
</file>

<file path=xl/comments1.xml><?xml version="1.0" encoding="utf-8"?>
<comments xmlns="http://schemas.openxmlformats.org/spreadsheetml/2006/main">
  <authors>
    <author>Deisy Noriega</author>
    <author>scastillo</author>
    <author>Gateway</author>
    <author>demo Diego Sanchez</author>
  </authors>
  <commentList>
    <comment ref="B14" authorId="0" shapeId="0">
      <text>
        <r>
          <rPr>
            <b/>
            <sz val="9"/>
            <color indexed="81"/>
            <rFont val="Tahoma"/>
            <family val="2"/>
          </rPr>
          <t>Deisy Noriega:</t>
        </r>
        <r>
          <rPr>
            <sz val="9"/>
            <color indexed="81"/>
            <rFont val="Tahoma"/>
            <family val="2"/>
          </rPr>
          <t xml:space="preserve">
Total Ingresos - Ingresos no constitutivos de renta</t>
        </r>
      </text>
    </comment>
    <comment ref="B17" authorId="1" shapeId="0">
      <text>
        <r>
          <rPr>
            <sz val="12"/>
            <color indexed="81"/>
            <rFont val="Arial"/>
            <family val="2"/>
          </rPr>
          <t xml:space="preserve">Sumatoria de los intereses del certificado de la entidad financiera dividio entre el número de meses. No puede exceder 100 UVT.
</t>
        </r>
      </text>
    </comment>
    <comment ref="B18" authorId="2" shapeId="0">
      <text>
        <r>
          <rPr>
            <sz val="10"/>
            <color indexed="81"/>
            <rFont val="Arial"/>
            <family val="2"/>
          </rPr>
          <t>Los hijos del contribuyente que tengan hasta 18 años de edad y dependan económicamente del contribuyente.
Los hijos del contribuyente con edad entre 18 y 23 años, cuando el padre o madre contribuyente persona natural se encuentre financiando su educación en instituciones formales de educación superior certificadas por el ICFES o la autoridad oficial correspondiente; o en los programas técnicos de educación no formal debidamente acreditados por la autoridad competente.
Los hijos del contribuyente mayores de 23 años que se encuentren en situación de dependencia originada en factores físicos o psicológicos que sean certificados por Medicina Legal.
El cónyuge o compañero permanente del contribuyente que se encuentre en situación de dependencia sea por ausencia de ingresos o ingresos en el año menores a doscientos sesenta (260) UVT,  certificada por contador público, o por dependencia originada en factores físicos o psicológicos que sean certificados por Medicina Legal, y,
Los padres y los hermanos del contribuyente que se encuentren en situación de dependencia, sea por ausencia de ingresos o ingresos en el año menores a doscientas sesenta (260) UVT, ) certificada por contador público, o por dependencia originada en factores físicos o psicológicos que sean certificados por Medicina Legal.</t>
        </r>
      </text>
    </comment>
    <comment ref="B19" authorId="3" shapeId="0">
      <text>
        <r>
          <rPr>
            <b/>
            <sz val="12"/>
            <color indexed="81"/>
            <rFont val="Arial"/>
            <family val="2"/>
          </rPr>
          <t>a. Los pagos efectuados por contratos de prestación de servicios a empresas de medicina prepagada vigiladas por la Superintendencia Nacional de Salud, que impliquen protección al trabajador, su cónyuge, sus hijos y/o dependientes.
b. Los pagos efectuados por seguros de salud, expedidos por compañías de seguros vigiladas por la Superintendencia Financiera de Colombia, con la misma limitación del literal anterior.</t>
        </r>
      </text>
    </comment>
    <comment ref="B22" authorId="0" shapeId="0">
      <text>
        <r>
          <rPr>
            <b/>
            <sz val="9"/>
            <color indexed="81"/>
            <rFont val="Tahoma"/>
            <family val="2"/>
          </rPr>
          <t>Deisy Noriega:</t>
        </r>
        <r>
          <rPr>
            <sz val="9"/>
            <color indexed="81"/>
            <rFont val="Tahoma"/>
            <family val="2"/>
          </rPr>
          <t xml:space="preserve">
Ingresos Netos (Subtotal1) - Deducciones
</t>
        </r>
      </text>
    </comment>
    <comment ref="B29" authorId="0" shapeId="0">
      <text>
        <r>
          <rPr>
            <b/>
            <sz val="9"/>
            <color indexed="81"/>
            <rFont val="Tahoma"/>
            <family val="2"/>
          </rPr>
          <t>Deisy Noriega:</t>
        </r>
        <r>
          <rPr>
            <sz val="9"/>
            <color indexed="81"/>
            <rFont val="Tahoma"/>
            <family val="2"/>
          </rPr>
          <t xml:space="preserve">
</t>
        </r>
        <r>
          <rPr>
            <b/>
            <sz val="9"/>
            <color indexed="81"/>
            <rFont val="Tahoma"/>
            <family val="2"/>
          </rPr>
          <t>Sub 3</t>
        </r>
        <r>
          <rPr>
            <sz val="9"/>
            <color indexed="81"/>
            <rFont val="Tahoma"/>
            <family val="2"/>
          </rPr>
          <t>= Subl 2 - Sumatoria de Rentas excentas</t>
        </r>
      </text>
    </comment>
    <comment ref="B31" authorId="2" shapeId="0">
      <text>
        <r>
          <rPr>
            <sz val="9"/>
            <color indexed="81"/>
            <rFont val="Tahoma"/>
            <family val="2"/>
          </rPr>
          <t xml:space="preserve">25% del subtotal 4 Limitadas a240 uvt, Art. 206 Numeral 10. El cálculo de esta renta exenta se efectuará una vez se detraiga del valor total de los pagos laborales recibidos por el trabajador, </t>
        </r>
        <r>
          <rPr>
            <sz val="9"/>
            <color indexed="10"/>
            <rFont val="Tahoma"/>
            <family val="2"/>
          </rPr>
          <t xml:space="preserve">los ingresos no constitutivos de renta, las deducciones y las demás rentas exentas </t>
        </r>
        <r>
          <rPr>
            <sz val="9"/>
            <color indexed="81"/>
            <rFont val="Tahoma"/>
            <family val="2"/>
          </rPr>
          <t>diferentes a la establecida en el presente numeral..</t>
        </r>
        <r>
          <rPr>
            <b/>
            <sz val="9"/>
            <color indexed="81"/>
            <rFont val="Tahoma"/>
            <family val="2"/>
          </rPr>
          <t xml:space="preserve">
Excento de Renta = </t>
        </r>
        <r>
          <rPr>
            <sz val="9"/>
            <color indexed="81"/>
            <rFont val="Tahoma"/>
            <family val="2"/>
          </rPr>
          <t xml:space="preserve"> Sub 3*25%</t>
        </r>
      </text>
    </comment>
    <comment ref="B32" authorId="0" shapeId="0">
      <text>
        <r>
          <rPr>
            <b/>
            <sz val="9"/>
            <color indexed="81"/>
            <rFont val="Tahoma"/>
            <family val="2"/>
          </rPr>
          <t xml:space="preserve">Deisy Noriega:
Sub 4 = </t>
        </r>
        <r>
          <rPr>
            <sz val="9"/>
            <color indexed="81"/>
            <rFont val="Tahoma"/>
            <family val="2"/>
          </rPr>
          <t>Subtotal 3 * 25%</t>
        </r>
      </text>
    </comment>
    <comment ref="B34" authorId="0" shapeId="0">
      <text>
        <r>
          <rPr>
            <b/>
            <sz val="9"/>
            <color indexed="81"/>
            <rFont val="Tahoma"/>
            <family val="2"/>
          </rPr>
          <t>Deisy Noriega:
=</t>
        </r>
        <r>
          <rPr>
            <sz val="9"/>
            <color indexed="81"/>
            <rFont val="Tahoma"/>
            <family val="2"/>
          </rPr>
          <t xml:space="preserve"> total deducciones + total rentas excentas + 25% renta de trabajo no pueden superar el 40% de lo que dio en subtotal1</t>
        </r>
      </text>
    </comment>
  </commentList>
</comments>
</file>

<file path=xl/sharedStrings.xml><?xml version="1.0" encoding="utf-8"?>
<sst xmlns="http://schemas.openxmlformats.org/spreadsheetml/2006/main" count="57" uniqueCount="57">
  <si>
    <t>Subtotal 1</t>
  </si>
  <si>
    <t>Tarifa Marginal</t>
  </si>
  <si>
    <t>Hasta</t>
  </si>
  <si>
    <t>Subtotal 2</t>
  </si>
  <si>
    <t>(Ingreso laboral gravado expresado en UVT menos 95 UVT)*19%</t>
  </si>
  <si>
    <t>(Ingreso laboral gravado expresado en UVT menos 150 UVT)*28% más 10 UVT</t>
  </si>
  <si>
    <t>En adelante</t>
  </si>
  <si>
    <t xml:space="preserve">RETENCION EN LA FUENTE </t>
  </si>
  <si>
    <t>UVT 2017</t>
  </si>
  <si>
    <t>RETENCIÓN SALARIOS</t>
  </si>
  <si>
    <t>Ingresos laborales</t>
  </si>
  <si>
    <t>INGRESOS NO CONSTITUTIVOS DE RENTA</t>
  </si>
  <si>
    <t>1. Aportes obligatorios a Pension. (Art. 55 Estatuto Tributario)</t>
  </si>
  <si>
    <t>2. Aportes obligatorios a salud. (Art. 56 Estatuto Tributario)</t>
  </si>
  <si>
    <t>Total Ingresos no constitutivos</t>
  </si>
  <si>
    <r>
      <t xml:space="preserve">1. Pago intereses de vivienda o Costo Financiero Leasing Habitacional. </t>
    </r>
    <r>
      <rPr>
        <b/>
        <i/>
        <sz val="10"/>
        <color indexed="17"/>
        <rFont val="Arial"/>
        <family val="2"/>
      </rPr>
      <t>Limite maximo 100 UVT Mensuales ($3.185.900) Dcto 099 de 2013.</t>
    </r>
  </si>
  <si>
    <r>
      <t xml:space="preserve">2. Deduccion por dependientes (Ver Art. 387 E.T.) </t>
    </r>
    <r>
      <rPr>
        <b/>
        <i/>
        <sz val="10"/>
        <color indexed="17"/>
        <rFont val="Arial"/>
        <family val="2"/>
      </rPr>
      <t>No puede exceder del 10% del ingreso bruto del trabajador y maximo 32 UVT mensuales. (1.019.000 2017)</t>
    </r>
  </si>
  <si>
    <r>
      <t xml:space="preserve">3. Pagos Por Salud medicina prepagada. </t>
    </r>
    <r>
      <rPr>
        <b/>
        <i/>
        <sz val="10"/>
        <color indexed="17"/>
        <rFont val="Arial"/>
        <family val="2"/>
      </rPr>
      <t>No puede Exceder 16 Uvt Mensuales. 509.744 Año 2017)</t>
    </r>
  </si>
  <si>
    <t>5. Pago aporte ARL</t>
  </si>
  <si>
    <t>Total Deduciones</t>
  </si>
  <si>
    <t>RENTAS EXENTAS</t>
  </si>
  <si>
    <t>b. Aportes Voluntarios Empleador Fondo de Pensiones (Art 126 -1 E.T.)</t>
  </si>
  <si>
    <r>
      <t xml:space="preserve">c. Aportes a cuentas AFC (Art 126 - 4 E.T.) </t>
    </r>
    <r>
      <rPr>
        <b/>
        <i/>
        <sz val="10"/>
        <color indexed="17"/>
        <rFont val="Arial"/>
        <family val="2"/>
      </rPr>
      <t>La Sumatoria de los beneficios a, b y c, no pueden exceder del 30% del ingreso laboral o tributario del año y hasta un maximo de 3.800 Uvt por año. (107.460.200 año 2015) Art. 126-1 E.T.</t>
    </r>
  </si>
  <si>
    <t>Total Rentas Exentas</t>
  </si>
  <si>
    <t>Subtotal 3</t>
  </si>
  <si>
    <t>Renta de Trabajo Exenta (25%). Maximo $ 7.646.160 Año 2017. (240 Uvt)</t>
  </si>
  <si>
    <t>Subtotal 4</t>
  </si>
  <si>
    <t>Deducciones y rentas exentas para aplicación Art. 388 ET</t>
  </si>
  <si>
    <t>Limite maximo deducciones y rentas exentas (Art. 388 E.T.)</t>
  </si>
  <si>
    <t>Ingreso Laboral Mensual Base para Retención en la Fuente</t>
  </si>
  <si>
    <t xml:space="preserve">Ingreso laboral gravado en UVT </t>
  </si>
  <si>
    <t>Impuesto</t>
  </si>
  <si>
    <t>Retencion por aplicar</t>
  </si>
  <si>
    <t>(Ingreso laboral gravado expresado en UVT menos 360 UVT)*33% más 69 UVT</t>
  </si>
  <si>
    <t>Ingreso laboral gravado en uvt</t>
  </si>
  <si>
    <t>Totalidad de ingresos renta de trabajo (Excluir prima de servicios procedimiento 1) - SALARIO</t>
  </si>
  <si>
    <t xml:space="preserve">Totalidad de ingresos renta de trabajo (Excluir prima de servicios procedimiento 1) - OTROS </t>
  </si>
  <si>
    <t>Empleado: FRANCISCO DIEZ CASTAÑO</t>
  </si>
  <si>
    <t>OK</t>
  </si>
  <si>
    <t>Los descontados en el mimo periodo de la retencion+ incluye fondo solidaridad</t>
  </si>
  <si>
    <t>Los descontados en el mimo periodo de la retencion</t>
  </si>
  <si>
    <t>DEDUCCIONES ART 387</t>
  </si>
  <si>
    <r>
      <t>Valores Predeterminados</t>
    </r>
    <r>
      <rPr>
        <sz val="11"/>
        <color rgb="FFFF0000"/>
        <rFont val="Calibri"/>
        <family val="2"/>
        <scheme val="minor"/>
      </rPr>
      <t xml:space="preserve"> BRF</t>
    </r>
    <r>
      <rPr>
        <sz val="11"/>
        <color theme="1"/>
        <rFont val="Calibri"/>
        <family val="2"/>
        <scheme val="minor"/>
      </rPr>
      <t xml:space="preserve"> Disminución base de retención por ahorro para fomento de la construcción, </t>
    </r>
    <r>
      <rPr>
        <b/>
        <sz val="11"/>
        <color rgb="FFFF0000"/>
        <rFont val="Calibri"/>
        <family val="2"/>
        <scheme val="minor"/>
      </rPr>
      <t>correcion monetari</t>
    </r>
  </si>
  <si>
    <r>
      <t xml:space="preserve">Valores Predeterminados </t>
    </r>
    <r>
      <rPr>
        <b/>
        <sz val="11"/>
        <color rgb="FFFF0000"/>
        <rFont val="Calibri"/>
        <family val="2"/>
        <scheme val="minor"/>
      </rPr>
      <t>TTD y BDU</t>
    </r>
  </si>
  <si>
    <r>
      <t>Valores predeterminados</t>
    </r>
    <r>
      <rPr>
        <b/>
        <sz val="11"/>
        <color theme="1"/>
        <rFont val="Calibri"/>
        <family val="2"/>
        <scheme val="minor"/>
      </rPr>
      <t xml:space="preserve"> </t>
    </r>
    <r>
      <rPr>
        <b/>
        <sz val="11"/>
        <color rgb="FFFF0000"/>
        <rFont val="Calibri"/>
        <family val="2"/>
        <scheme val="minor"/>
      </rPr>
      <t>BRS</t>
    </r>
  </si>
  <si>
    <t>Se ingresaria como certificado deducible otros</t>
  </si>
  <si>
    <t>Certificados deducibles. Concepto aportes ahorro fondos de pensiones</t>
  </si>
  <si>
    <r>
      <t xml:space="preserve">Valores Predetermiandos </t>
    </r>
    <r>
      <rPr>
        <sz val="11"/>
        <color rgb="FFFF0000"/>
        <rFont val="Calibri"/>
        <family val="2"/>
        <scheme val="minor"/>
      </rPr>
      <t>BFC</t>
    </r>
  </si>
  <si>
    <t>Certificado Deducible,. Concepto Indemnizaciones</t>
  </si>
  <si>
    <t>Tener en ccuenta Art 206 e.T tambien se considera excento Cesantias, Intereses Cesantias, indemnizaciones por accidente de trabajo</t>
  </si>
  <si>
    <r>
      <t xml:space="preserve">Opción </t>
    </r>
    <r>
      <rPr>
        <b/>
        <sz val="11"/>
        <color rgb="FF00B050"/>
        <rFont val="Calibri"/>
        <family val="2"/>
        <scheme val="minor"/>
      </rPr>
      <t>PXR</t>
    </r>
  </si>
  <si>
    <t>2. Las deducciones a que se refiere el artículo 387 del Estatuto Tributaría y las rentas que la ley de manera taxativa prevé como exentas. En todo caso, la suma total de deducciones y rentas exentas no podrá superar el cuarenta por ciento (40%) del resultado de restar del monto del pago o abono en cuenta los ingresos no constitutivos de renta ni ganancia ocasional imputables. Esta limitación no aplicará en el caso del pago de pensiones de jubilación, invalidez, vejez, de sobrevivientes y sobre riesgos profesionales, las indemnizaciones sustitutivas de las pensiones y las devoluciones de ahorro pensional.</t>
  </si>
  <si>
    <t>Art 388 ET</t>
  </si>
  <si>
    <t>http://actualicese.com/actualidad/2017/02/09/5-cambios-a-tener-en-cuenta-para-el-calculo-de-retencion-en-la-fuente-sobre-rentas-de-trabajo/</t>
  </si>
  <si>
    <r>
      <t>a) Asalariados</t>
    </r>
    <r>
      <rPr>
        <sz val="11"/>
        <color rgb="FF333333"/>
        <rFont val="Arial"/>
        <family val="2"/>
      </rPr>
      <t>. A partir de enero de 2017 en adelante a los valores efectivamente pagados en el mes podrán restarles los valores por concepto de “ingresos no gravados”, así como todas las deducciones del artículo 387 del ET y todas las rentas exentas de los artículos 126-1, 126-4 y 206 del ET. Pero, en todo caso, desde enero de 2017 les aplica la regla donde la suma de las deducciones y las rentas exentas no debe sobrepasar el 40% del valor de los ingresos netos.</t>
    </r>
  </si>
  <si>
    <t>La sumatoria de las Deducciones, Rentas exentas y el 25% de la renta de trabajo exenta, no podra superar el 40% del ingreso señalado en el subtotal 1</t>
  </si>
  <si>
    <r>
      <t xml:space="preserve">Valores Predetermiandos </t>
    </r>
    <r>
      <rPr>
        <sz val="11"/>
        <color rgb="FFFF0000"/>
        <rFont val="Calibri"/>
        <family val="2"/>
        <scheme val="minor"/>
      </rPr>
      <t>ins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</si>
</sst>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quot;$&quot;\ * #,##0_);_(&quot;$&quot;\ * \(#,##0\);_(&quot;$&quot;\ * &quot;-&quot;_);_(@_)"/>
    <numFmt numFmtId="165" formatCode="_(* #,##0_);_(* \(#,##0\);_(* &quot;-&quot;_);_(@_)"/>
    <numFmt numFmtId="166" formatCode="_(&quot;$&quot;\ * #,##0.00_);_(&quot;$&quot;\ * \(#,##0.00\);_(&quot;$&quot;\ * &quot;-&quot;??_);_(@_)"/>
    <numFmt numFmtId="167" formatCode="_(* #,##0.00_);_(* \(#,##0.00\);_(* &quot;-&quot;??_);_(@_)"/>
    <numFmt numFmtId="168" formatCode="_ &quot;$&quot;\ * #,##0_ ;_ &quot;$&quot;\ * \-#,##0_ ;_ &quot;$&quot;\ * &quot;-&quot;??_ ;_ @_ "/>
    <numFmt numFmtId="169" formatCode="&quot;$&quot;\ #,##0;[Red]&quot;$&quot;\ \-#,##0"/>
    <numFmt numFmtId="170" formatCode="_ * #,##0.00_ ;_ * \-#,##0.00_ ;_ * &quot;-&quot;??_ ;_ @_ "/>
    <numFmt numFmtId="171" formatCode="_ * #,##0_ ;_ * \-#,##0_ ;_ * &quot;-&quot;??_ ;_ @_ "/>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name val="Arial"/>
      <family val="2"/>
    </font>
    <font>
      <sz val="10"/>
      <name val="Arial"/>
      <family val="2"/>
    </font>
    <font>
      <b/>
      <i/>
      <sz val="10"/>
      <name val="Arial"/>
      <family val="2"/>
    </font>
    <font>
      <b/>
      <sz val="9"/>
      <color indexed="81"/>
      <name val="Tahoma"/>
      <family val="2"/>
    </font>
    <font>
      <sz val="10"/>
      <name val="Arial"/>
      <family val="2"/>
    </font>
    <font>
      <b/>
      <sz val="10"/>
      <color theme="0"/>
      <name val="Arial"/>
      <family val="2"/>
    </font>
    <font>
      <b/>
      <i/>
      <sz val="10"/>
      <color indexed="17"/>
      <name val="Arial"/>
      <family val="2"/>
    </font>
    <font>
      <u/>
      <sz val="11"/>
      <color theme="10"/>
      <name val="Calibri"/>
      <family val="2"/>
      <scheme val="minor"/>
    </font>
    <font>
      <b/>
      <sz val="10"/>
      <color rgb="FFFF0000"/>
      <name val="Arial"/>
      <family val="2"/>
    </font>
    <font>
      <b/>
      <i/>
      <sz val="10"/>
      <color theme="1"/>
      <name val="Arial"/>
      <family val="2"/>
    </font>
    <font>
      <b/>
      <i/>
      <sz val="8"/>
      <color theme="1"/>
      <name val="Arial"/>
      <family val="2"/>
    </font>
    <font>
      <b/>
      <i/>
      <sz val="12"/>
      <name val="Arial"/>
      <family val="2"/>
    </font>
    <font>
      <sz val="12"/>
      <color indexed="81"/>
      <name val="Arial"/>
      <family val="2"/>
    </font>
    <font>
      <sz val="10"/>
      <color indexed="81"/>
      <name val="Arial"/>
      <family val="2"/>
    </font>
    <font>
      <b/>
      <sz val="12"/>
      <color indexed="81"/>
      <name val="Arial"/>
      <family val="2"/>
    </font>
    <font>
      <sz val="11"/>
      <color rgb="FFFF0000"/>
      <name val="Calibri"/>
      <family val="2"/>
      <scheme val="minor"/>
    </font>
    <font>
      <b/>
      <sz val="11"/>
      <color rgb="FFFF0000"/>
      <name val="Calibri"/>
      <family val="2"/>
      <scheme val="minor"/>
    </font>
    <font>
      <b/>
      <sz val="11"/>
      <color rgb="FF00B050"/>
      <name val="Calibri"/>
      <family val="2"/>
      <scheme val="minor"/>
    </font>
    <font>
      <b/>
      <sz val="11"/>
      <color rgb="FF333333"/>
      <name val="Arial"/>
      <family val="2"/>
    </font>
    <font>
      <sz val="11"/>
      <color rgb="FF333333"/>
      <name val="Arial"/>
      <family val="2"/>
    </font>
    <font>
      <sz val="9"/>
      <color indexed="81"/>
      <name val="Tahoma"/>
      <family val="2"/>
    </font>
    <font>
      <sz val="9"/>
      <color indexed="10"/>
      <name val="Tahoma"/>
      <family val="2"/>
    </font>
  </fonts>
  <fills count="7">
    <fill>
      <patternFill patternType="none"/>
    </fill>
    <fill>
      <patternFill patternType="gray125"/>
    </fill>
    <fill>
      <patternFill patternType="solid">
        <fgColor theme="0"/>
        <bgColor indexed="64"/>
      </patternFill>
    </fill>
    <fill>
      <patternFill patternType="solid">
        <fgColor rgb="FF303C18"/>
        <bgColor indexed="26"/>
      </patternFill>
    </fill>
    <fill>
      <patternFill patternType="solid">
        <fgColor theme="6" tint="0.79998168889431442"/>
        <bgColor indexed="64"/>
      </patternFill>
    </fill>
    <fill>
      <gradientFill degree="90">
        <stop position="0">
          <color theme="6" tint="0.80001220740379042"/>
        </stop>
        <stop position="1">
          <color theme="6" tint="-0.25098422193060094"/>
        </stop>
      </gradientFill>
    </fill>
    <fill>
      <patternFill patternType="solid">
        <fgColor rgb="FFFFFF00"/>
        <bgColor indexed="64"/>
      </patternFill>
    </fill>
  </fills>
  <borders count="40">
    <border>
      <left/>
      <right/>
      <top/>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8"/>
      </top>
      <bottom style="medium">
        <color indexed="8"/>
      </bottom>
      <diagonal/>
    </border>
    <border>
      <left/>
      <right/>
      <top style="medium">
        <color indexed="64"/>
      </top>
      <bottom/>
      <diagonal/>
    </border>
    <border>
      <left style="medium">
        <color indexed="8"/>
      </left>
      <right/>
      <top style="medium">
        <color indexed="8"/>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5">
    <xf numFmtId="0" fontId="0" fillId="0" borderId="0"/>
    <xf numFmtId="167" fontId="1" fillId="0" borderId="0" applyFont="0" applyFill="0" applyBorder="0" applyAlignment="0" applyProtection="0"/>
    <xf numFmtId="0" fontId="2" fillId="0" borderId="1" applyNumberFormat="0" applyFill="0" applyAlignment="0" applyProtection="0"/>
    <xf numFmtId="0" fontId="8" fillId="0" borderId="0"/>
    <xf numFmtId="0" fontId="5" fillId="0" borderId="0"/>
    <xf numFmtId="170" fontId="5" fillId="0" borderId="0" applyFont="0" applyFill="0" applyBorder="0" applyAlignment="0" applyProtection="0"/>
    <xf numFmtId="166" fontId="8" fillId="0" borderId="0" applyFont="0" applyFill="0" applyBorder="0" applyAlignment="0" applyProtection="0"/>
    <xf numFmtId="165" fontId="5" fillId="0" borderId="0" applyFont="0" applyFill="0" applyBorder="0" applyAlignment="0" applyProtection="0"/>
    <xf numFmtId="0" fontId="11" fillId="0" borderId="0" applyNumberFormat="0" applyFill="0" applyBorder="0" applyAlignment="0" applyProtection="0"/>
    <xf numFmtId="9" fontId="8" fillId="0" borderId="0" applyFont="0" applyFill="0" applyBorder="0" applyAlignment="0" applyProtection="0"/>
    <xf numFmtId="0" fontId="5" fillId="0" borderId="0"/>
    <xf numFmtId="164" fontId="8"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cellStyleXfs>
  <cellXfs count="136">
    <xf numFmtId="0" fontId="0" fillId="0" borderId="0" xfId="0"/>
    <xf numFmtId="0" fontId="3" fillId="0" borderId="0" xfId="0" applyFont="1"/>
    <xf numFmtId="0" fontId="8" fillId="2" borderId="0" xfId="3" applyFill="1" applyAlignment="1">
      <alignment horizontal="left"/>
    </xf>
    <xf numFmtId="0" fontId="8" fillId="2" borderId="0" xfId="3" applyFill="1"/>
    <xf numFmtId="171" fontId="1" fillId="2" borderId="0" xfId="5" applyNumberFormat="1" applyFont="1" applyFill="1"/>
    <xf numFmtId="0" fontId="4" fillId="2" borderId="0" xfId="4" applyFont="1" applyFill="1" applyBorder="1" applyAlignment="1">
      <alignment vertical="center"/>
    </xf>
    <xf numFmtId="168" fontId="5" fillId="2" borderId="0" xfId="6" applyNumberFormat="1" applyFont="1" applyFill="1"/>
    <xf numFmtId="168" fontId="4" fillId="2" borderId="0" xfId="6" applyNumberFormat="1" applyFont="1" applyFill="1" applyBorder="1" applyAlignment="1">
      <alignment vertical="center"/>
    </xf>
    <xf numFmtId="3" fontId="4" fillId="2" borderId="0" xfId="4" applyNumberFormat="1" applyFont="1" applyFill="1" applyBorder="1" applyAlignment="1">
      <alignment vertical="center"/>
    </xf>
    <xf numFmtId="0" fontId="4" fillId="2" borderId="0" xfId="4" applyFont="1" applyFill="1" applyAlignment="1">
      <alignment vertical="center"/>
    </xf>
    <xf numFmtId="165" fontId="1" fillId="2" borderId="0" xfId="7" applyFont="1" applyFill="1"/>
    <xf numFmtId="171" fontId="11" fillId="2" borderId="0" xfId="8" applyNumberFormat="1" applyFill="1"/>
    <xf numFmtId="0" fontId="8" fillId="2" borderId="0" xfId="3" applyFill="1" applyBorder="1"/>
    <xf numFmtId="168" fontId="5" fillId="2" borderId="0" xfId="6" applyNumberFormat="1" applyFont="1" applyFill="1" applyBorder="1"/>
    <xf numFmtId="165" fontId="4" fillId="2" borderId="0" xfId="7" applyFont="1" applyFill="1" applyAlignment="1">
      <alignment vertical="center"/>
    </xf>
    <xf numFmtId="168" fontId="8" fillId="2" borderId="0" xfId="3" applyNumberFormat="1" applyFill="1"/>
    <xf numFmtId="0" fontId="4" fillId="0" borderId="0" xfId="4" applyFont="1" applyFill="1" applyBorder="1" applyAlignment="1">
      <alignment horizontal="left" vertical="center"/>
    </xf>
    <xf numFmtId="168" fontId="4" fillId="0" borderId="0" xfId="6" applyNumberFormat="1" applyFont="1" applyFill="1" applyBorder="1" applyAlignment="1">
      <alignment horizontal="center" vertical="center"/>
    </xf>
    <xf numFmtId="10" fontId="1" fillId="2" borderId="0" xfId="9" applyNumberFormat="1" applyFont="1" applyFill="1"/>
    <xf numFmtId="0" fontId="4" fillId="2" borderId="0" xfId="4" applyFont="1" applyFill="1" applyBorder="1" applyAlignment="1">
      <alignment horizontal="left" vertical="center"/>
    </xf>
    <xf numFmtId="168" fontId="5" fillId="2" borderId="0" xfId="6" applyNumberFormat="1" applyFont="1" applyFill="1" applyAlignment="1">
      <alignment horizontal="left"/>
    </xf>
    <xf numFmtId="3" fontId="4" fillId="2" borderId="0" xfId="4" applyNumberFormat="1" applyFont="1" applyFill="1" applyBorder="1" applyAlignment="1">
      <alignment horizontal="left" vertical="center"/>
    </xf>
    <xf numFmtId="0" fontId="5" fillId="2" borderId="0" xfId="4" applyFont="1" applyFill="1" applyBorder="1" applyAlignment="1">
      <alignment vertical="center" wrapText="1"/>
    </xf>
    <xf numFmtId="168" fontId="4" fillId="2" borderId="0" xfId="6" applyNumberFormat="1" applyFont="1" applyFill="1" applyBorder="1" applyAlignment="1">
      <alignment horizontal="center" vertical="center"/>
    </xf>
    <xf numFmtId="0" fontId="6" fillId="5" borderId="33" xfId="10" applyFont="1" applyFill="1" applyBorder="1" applyAlignment="1">
      <alignment horizontal="center" vertical="top" wrapText="1"/>
    </xf>
    <xf numFmtId="0" fontId="6" fillId="5" borderId="35" xfId="10" applyFont="1" applyFill="1" applyBorder="1" applyAlignment="1">
      <alignment horizontal="center" vertical="top" wrapText="1"/>
    </xf>
    <xf numFmtId="0" fontId="6" fillId="4" borderId="29" xfId="10" applyFont="1" applyFill="1" applyBorder="1" applyAlignment="1">
      <alignment horizontal="center" vertical="top" wrapText="1"/>
    </xf>
    <xf numFmtId="9" fontId="6" fillId="4" borderId="29" xfId="10" applyNumberFormat="1" applyFont="1" applyFill="1" applyBorder="1" applyAlignment="1">
      <alignment horizontal="center" vertical="top" wrapText="1"/>
    </xf>
    <xf numFmtId="171" fontId="1" fillId="4" borderId="30" xfId="5" applyNumberFormat="1" applyFont="1" applyFill="1" applyBorder="1"/>
    <xf numFmtId="0" fontId="6" fillId="4" borderId="13" xfId="10" applyFont="1" applyFill="1" applyBorder="1" applyAlignment="1">
      <alignment horizontal="center" vertical="top" wrapText="1"/>
    </xf>
    <xf numFmtId="9" fontId="13" fillId="4" borderId="13" xfId="10" applyNumberFormat="1" applyFont="1" applyFill="1" applyBorder="1" applyAlignment="1">
      <alignment horizontal="center" vertical="top" wrapText="1"/>
    </xf>
    <xf numFmtId="171" fontId="1" fillId="4" borderId="25" xfId="5" applyNumberFormat="1" applyFont="1" applyFill="1" applyBorder="1"/>
    <xf numFmtId="0" fontId="6" fillId="4" borderId="21" xfId="10" applyFont="1" applyFill="1" applyBorder="1" applyAlignment="1">
      <alignment horizontal="center" vertical="top" wrapText="1"/>
    </xf>
    <xf numFmtId="9" fontId="13" fillId="4" borderId="21" xfId="10" applyNumberFormat="1" applyFont="1" applyFill="1" applyBorder="1" applyAlignment="1">
      <alignment horizontal="center" vertical="top" wrapText="1"/>
    </xf>
    <xf numFmtId="171" fontId="1" fillId="4" borderId="22" xfId="5" applyNumberFormat="1" applyFont="1" applyFill="1" applyBorder="1"/>
    <xf numFmtId="0" fontId="4" fillId="4" borderId="9" xfId="3" applyFont="1" applyFill="1" applyBorder="1"/>
    <xf numFmtId="168" fontId="5" fillId="4" borderId="11" xfId="6" applyNumberFormat="1" applyFont="1" applyFill="1" applyBorder="1"/>
    <xf numFmtId="0" fontId="4" fillId="4" borderId="12" xfId="3" applyFont="1" applyFill="1" applyBorder="1"/>
    <xf numFmtId="168" fontId="5" fillId="4" borderId="36" xfId="6" applyNumberFormat="1" applyFont="1" applyFill="1" applyBorder="1"/>
    <xf numFmtId="168" fontId="5" fillId="2" borderId="0" xfId="4" applyNumberFormat="1" applyFont="1" applyFill="1" applyBorder="1" applyAlignment="1">
      <alignment vertical="center" wrapText="1"/>
    </xf>
    <xf numFmtId="167" fontId="8" fillId="2" borderId="0" xfId="1" applyFont="1" applyFill="1"/>
    <xf numFmtId="0" fontId="5" fillId="2" borderId="0" xfId="3" applyFont="1" applyFill="1"/>
    <xf numFmtId="0" fontId="0" fillId="0" borderId="0" xfId="0" applyFill="1"/>
    <xf numFmtId="0" fontId="2" fillId="0" borderId="0" xfId="2" applyBorder="1"/>
    <xf numFmtId="167" fontId="3" fillId="0" borderId="0" xfId="1" applyFont="1" applyBorder="1"/>
    <xf numFmtId="167" fontId="2" fillId="0" borderId="0" xfId="2" applyNumberFormat="1" applyBorder="1"/>
    <xf numFmtId="0" fontId="2" fillId="0" borderId="0" xfId="0" applyFont="1" applyFill="1"/>
    <xf numFmtId="0" fontId="11" fillId="0" borderId="0" xfId="8"/>
    <xf numFmtId="0" fontId="22" fillId="0" borderId="0" xfId="0" applyFont="1"/>
    <xf numFmtId="0" fontId="12" fillId="2" borderId="0" xfId="3" applyFont="1" applyFill="1"/>
    <xf numFmtId="0" fontId="0" fillId="0" borderId="0" xfId="0" applyAlignment="1">
      <alignment wrapText="1"/>
    </xf>
    <xf numFmtId="0" fontId="4" fillId="6" borderId="34" xfId="4" applyFont="1" applyFill="1" applyBorder="1" applyAlignment="1">
      <alignment horizontal="center" vertical="center" wrapText="1"/>
    </xf>
    <xf numFmtId="0" fontId="4" fillId="5" borderId="3" xfId="5" applyNumberFormat="1" applyFont="1" applyFill="1" applyBorder="1" applyAlignment="1">
      <alignment horizontal="center" wrapText="1"/>
    </xf>
    <xf numFmtId="0" fontId="4" fillId="5" borderId="6" xfId="5" applyNumberFormat="1" applyFont="1" applyFill="1" applyBorder="1" applyAlignment="1">
      <alignment horizontal="center" wrapText="1"/>
    </xf>
    <xf numFmtId="0" fontId="14" fillId="4" borderId="13" xfId="10" applyFont="1" applyFill="1" applyBorder="1" applyAlignment="1">
      <alignment horizontal="center" vertical="top" wrapText="1"/>
    </xf>
    <xf numFmtId="0" fontId="14" fillId="4" borderId="21" xfId="10" applyFont="1" applyFill="1" applyBorder="1" applyAlignment="1">
      <alignment horizontal="center" vertical="top" wrapText="1"/>
    </xf>
    <xf numFmtId="0" fontId="6" fillId="5" borderId="10" xfId="10" applyFont="1" applyFill="1" applyBorder="1" applyAlignment="1">
      <alignment horizontal="left" vertical="top" wrapText="1"/>
    </xf>
    <xf numFmtId="0" fontId="6" fillId="5" borderId="14" xfId="10" applyFont="1" applyFill="1" applyBorder="1" applyAlignment="1">
      <alignment horizontal="left" vertical="top" wrapText="1"/>
    </xf>
    <xf numFmtId="0" fontId="6" fillId="5" borderId="11" xfId="10" applyFont="1" applyFill="1" applyBorder="1" applyAlignment="1">
      <alignment horizontal="left" vertical="top" wrapText="1"/>
    </xf>
    <xf numFmtId="164" fontId="15" fillId="5" borderId="37" xfId="11" applyNumberFormat="1" applyFont="1" applyFill="1" applyBorder="1" applyAlignment="1">
      <alignment horizontal="center" vertical="top" wrapText="1"/>
    </xf>
    <xf numFmtId="164" fontId="15" fillId="5" borderId="38" xfId="11" applyNumberFormat="1" applyFont="1" applyFill="1" applyBorder="1" applyAlignment="1">
      <alignment horizontal="center" vertical="top" wrapText="1"/>
    </xf>
    <xf numFmtId="164" fontId="15" fillId="5" borderId="39" xfId="11" applyNumberFormat="1" applyFont="1" applyFill="1" applyBorder="1" applyAlignment="1">
      <alignment horizontal="center" vertical="top" wrapText="1"/>
    </xf>
    <xf numFmtId="169" fontId="6" fillId="4" borderId="29" xfId="10" applyNumberFormat="1" applyFont="1" applyFill="1" applyBorder="1" applyAlignment="1">
      <alignment horizontal="center" vertical="top" wrapText="1"/>
    </xf>
    <xf numFmtId="0" fontId="4" fillId="4" borderId="10" xfId="4" applyFont="1" applyFill="1" applyBorder="1" applyAlignment="1">
      <alignment horizontal="left" vertical="center" wrapText="1"/>
    </xf>
    <xf numFmtId="0" fontId="4" fillId="4" borderId="14" xfId="4" applyFont="1" applyFill="1" applyBorder="1" applyAlignment="1">
      <alignment horizontal="left" vertical="center" wrapText="1"/>
    </xf>
    <xf numFmtId="0" fontId="4" fillId="4" borderId="11" xfId="4" applyFont="1" applyFill="1" applyBorder="1" applyAlignment="1">
      <alignment horizontal="left" vertical="center" wrapText="1"/>
    </xf>
    <xf numFmtId="168" fontId="4" fillId="4" borderId="10" xfId="6" applyNumberFormat="1" applyFont="1" applyFill="1" applyBorder="1" applyAlignment="1">
      <alignment horizontal="center" vertical="center"/>
    </xf>
    <xf numFmtId="168" fontId="4" fillId="4" borderId="14" xfId="6" applyNumberFormat="1" applyFont="1" applyFill="1" applyBorder="1" applyAlignment="1">
      <alignment horizontal="center" vertical="center"/>
    </xf>
    <xf numFmtId="168" fontId="4" fillId="4" borderId="11" xfId="6" applyNumberFormat="1" applyFont="1" applyFill="1" applyBorder="1" applyAlignment="1">
      <alignment horizontal="center" vertical="center"/>
    </xf>
    <xf numFmtId="0" fontId="6" fillId="5" borderId="3" xfId="10" applyFont="1" applyFill="1" applyBorder="1" applyAlignment="1">
      <alignment horizontal="center" vertical="center" wrapText="1"/>
    </xf>
    <xf numFmtId="0" fontId="6" fillId="5" borderId="12" xfId="10" applyFont="1" applyFill="1" applyBorder="1" applyAlignment="1">
      <alignment horizontal="center" vertical="center" wrapText="1"/>
    </xf>
    <xf numFmtId="0" fontId="6" fillId="5" borderId="4" xfId="10" applyFont="1" applyFill="1" applyBorder="1" applyAlignment="1">
      <alignment horizontal="center" vertical="center" wrapText="1"/>
    </xf>
    <xf numFmtId="0" fontId="6" fillId="5" borderId="34" xfId="10" applyFont="1" applyFill="1" applyBorder="1" applyAlignment="1">
      <alignment horizontal="center" vertical="center" wrapText="1"/>
    </xf>
    <xf numFmtId="0" fontId="6" fillId="5" borderId="5" xfId="10" applyFont="1" applyFill="1" applyBorder="1" applyAlignment="1">
      <alignment horizontal="center" vertical="center" wrapText="1"/>
    </xf>
    <xf numFmtId="0" fontId="6" fillId="5" borderId="7" xfId="10" applyFont="1" applyFill="1" applyBorder="1" applyAlignment="1">
      <alignment horizontal="center" vertical="center" wrapText="1"/>
    </xf>
    <xf numFmtId="0" fontId="6" fillId="5" borderId="0" xfId="10" applyFont="1" applyFill="1" applyBorder="1" applyAlignment="1">
      <alignment horizontal="center" vertical="center" wrapText="1"/>
    </xf>
    <xf numFmtId="0" fontId="6" fillId="5" borderId="8" xfId="10" applyFont="1" applyFill="1" applyBorder="1" applyAlignment="1">
      <alignment horizontal="center" vertical="center" wrapText="1"/>
    </xf>
    <xf numFmtId="0" fontId="4" fillId="4" borderId="20" xfId="4" applyFont="1" applyFill="1" applyBorder="1" applyAlignment="1">
      <alignment horizontal="left" vertical="center"/>
    </xf>
    <xf numFmtId="0" fontId="4" fillId="4" borderId="21" xfId="4" applyFont="1" applyFill="1" applyBorder="1" applyAlignment="1">
      <alignment horizontal="left" vertical="center"/>
    </xf>
    <xf numFmtId="168" fontId="4" fillId="4" borderId="21" xfId="6" applyNumberFormat="1" applyFont="1" applyFill="1" applyBorder="1" applyAlignment="1">
      <alignment horizontal="center" vertical="center"/>
    </xf>
    <xf numFmtId="168" fontId="4" fillId="4" borderId="22" xfId="6" applyNumberFormat="1" applyFont="1" applyFill="1" applyBorder="1" applyAlignment="1">
      <alignment horizontal="center" vertical="center"/>
    </xf>
    <xf numFmtId="0" fontId="5" fillId="4" borderId="28" xfId="4" applyFont="1" applyFill="1" applyBorder="1" applyAlignment="1">
      <alignment horizontal="left" vertical="center"/>
    </xf>
    <xf numFmtId="0" fontId="5" fillId="4" borderId="29" xfId="4" applyFont="1" applyFill="1" applyBorder="1" applyAlignment="1">
      <alignment horizontal="left" vertical="center"/>
    </xf>
    <xf numFmtId="168" fontId="5" fillId="4" borderId="29" xfId="6" applyNumberFormat="1" applyFont="1" applyFill="1" applyBorder="1" applyAlignment="1">
      <alignment horizontal="center"/>
    </xf>
    <xf numFmtId="168" fontId="5" fillId="4" borderId="30" xfId="6" applyNumberFormat="1" applyFont="1" applyFill="1" applyBorder="1" applyAlignment="1">
      <alignment horizontal="center"/>
    </xf>
    <xf numFmtId="0" fontId="4" fillId="4" borderId="10" xfId="4" applyFont="1" applyFill="1" applyBorder="1" applyAlignment="1">
      <alignment horizontal="left" vertical="center"/>
    </xf>
    <xf numFmtId="0" fontId="4" fillId="4" borderId="14" xfId="4" applyFont="1" applyFill="1" applyBorder="1" applyAlignment="1">
      <alignment horizontal="left" vertical="center"/>
    </xf>
    <xf numFmtId="0" fontId="4" fillId="4" borderId="11" xfId="4" applyFont="1" applyFill="1" applyBorder="1" applyAlignment="1">
      <alignment horizontal="left" vertical="center"/>
    </xf>
    <xf numFmtId="0" fontId="12" fillId="4" borderId="10" xfId="4" applyFont="1" applyFill="1" applyBorder="1" applyAlignment="1">
      <alignment horizontal="left" vertical="center"/>
    </xf>
    <xf numFmtId="0" fontId="12" fillId="4" borderId="14" xfId="4" applyFont="1" applyFill="1" applyBorder="1" applyAlignment="1">
      <alignment horizontal="left" vertical="center"/>
    </xf>
    <xf numFmtId="0" fontId="12" fillId="4" borderId="11" xfId="4" applyFont="1" applyFill="1" applyBorder="1" applyAlignment="1">
      <alignment horizontal="left" vertical="center"/>
    </xf>
    <xf numFmtId="168" fontId="12" fillId="4" borderId="10" xfId="6" applyNumberFormat="1" applyFont="1" applyFill="1" applyBorder="1" applyAlignment="1">
      <alignment horizontal="center" vertical="center"/>
    </xf>
    <xf numFmtId="168" fontId="12" fillId="4" borderId="14" xfId="6" applyNumberFormat="1" applyFont="1" applyFill="1" applyBorder="1" applyAlignment="1">
      <alignment horizontal="center" vertical="center"/>
    </xf>
    <xf numFmtId="168" fontId="12" fillId="4" borderId="11" xfId="6" applyNumberFormat="1" applyFont="1" applyFill="1" applyBorder="1" applyAlignment="1">
      <alignment horizontal="center" vertical="center"/>
    </xf>
    <xf numFmtId="0" fontId="4" fillId="4" borderId="24" xfId="4" applyFont="1" applyFill="1" applyBorder="1" applyAlignment="1">
      <alignment horizontal="left" vertical="center"/>
    </xf>
    <xf numFmtId="0" fontId="4" fillId="4" borderId="13" xfId="4" applyFont="1" applyFill="1" applyBorder="1" applyAlignment="1">
      <alignment horizontal="left" vertical="center"/>
    </xf>
    <xf numFmtId="168" fontId="4" fillId="4" borderId="13" xfId="6" applyNumberFormat="1" applyFont="1" applyFill="1" applyBorder="1" applyAlignment="1">
      <alignment horizontal="center" vertical="center"/>
    </xf>
    <xf numFmtId="168" fontId="4" fillId="4" borderId="25" xfId="6" applyNumberFormat="1" applyFont="1" applyFill="1" applyBorder="1" applyAlignment="1">
      <alignment horizontal="center" vertical="center"/>
    </xf>
    <xf numFmtId="0" fontId="5" fillId="4" borderId="31" xfId="4" applyFont="1" applyFill="1" applyBorder="1" applyAlignment="1">
      <alignment horizontal="left" vertical="center" wrapText="1"/>
    </xf>
    <xf numFmtId="0" fontId="5" fillId="4" borderId="26" xfId="4" applyFont="1" applyFill="1" applyBorder="1" applyAlignment="1">
      <alignment horizontal="left" vertical="center" wrapText="1"/>
    </xf>
    <xf numFmtId="0" fontId="5" fillId="4" borderId="2" xfId="4" applyFont="1" applyFill="1" applyBorder="1" applyAlignment="1">
      <alignment horizontal="left" vertical="center" wrapText="1"/>
    </xf>
    <xf numFmtId="168" fontId="5" fillId="4" borderId="32" xfId="6" applyNumberFormat="1" applyFont="1" applyFill="1" applyBorder="1" applyAlignment="1">
      <alignment horizontal="center" vertical="center"/>
    </xf>
    <xf numFmtId="168" fontId="5" fillId="4" borderId="26" xfId="6" applyNumberFormat="1" applyFont="1" applyFill="1" applyBorder="1" applyAlignment="1">
      <alignment horizontal="center" vertical="center"/>
    </xf>
    <xf numFmtId="168" fontId="5" fillId="4" borderId="27" xfId="6" applyNumberFormat="1" applyFont="1" applyFill="1" applyBorder="1" applyAlignment="1">
      <alignment horizontal="center" vertical="center"/>
    </xf>
    <xf numFmtId="17" fontId="9" fillId="3" borderId="10" xfId="4" applyNumberFormat="1" applyFont="1" applyFill="1" applyBorder="1" applyAlignment="1">
      <alignment horizontal="center" vertical="center"/>
    </xf>
    <xf numFmtId="17" fontId="9" fillId="3" borderId="14" xfId="4" applyNumberFormat="1" applyFont="1" applyFill="1" applyBorder="1" applyAlignment="1">
      <alignment horizontal="center" vertical="center"/>
    </xf>
    <xf numFmtId="17" fontId="9" fillId="3" borderId="11" xfId="4" applyNumberFormat="1" applyFont="1" applyFill="1" applyBorder="1" applyAlignment="1">
      <alignment horizontal="center" vertical="center"/>
    </xf>
    <xf numFmtId="0" fontId="5" fillId="4" borderId="16" xfId="4" applyFont="1" applyFill="1" applyBorder="1" applyAlignment="1">
      <alignment horizontal="left" vertical="center"/>
    </xf>
    <xf numFmtId="0" fontId="5" fillId="4" borderId="17" xfId="4" applyFont="1" applyFill="1" applyBorder="1" applyAlignment="1">
      <alignment horizontal="left" vertical="center"/>
    </xf>
    <xf numFmtId="168" fontId="5" fillId="4" borderId="17" xfId="6" applyNumberFormat="1" applyFont="1" applyFill="1" applyBorder="1" applyAlignment="1">
      <alignment horizontal="center" vertical="center"/>
    </xf>
    <xf numFmtId="168" fontId="5" fillId="4" borderId="18" xfId="6" applyNumberFormat="1" applyFont="1" applyFill="1" applyBorder="1" applyAlignment="1">
      <alignment horizontal="center" vertical="center"/>
    </xf>
    <xf numFmtId="0" fontId="5" fillId="4" borderId="24" xfId="4" applyFont="1" applyFill="1" applyBorder="1" applyAlignment="1">
      <alignment horizontal="left" vertical="center" wrapText="1"/>
    </xf>
    <xf numFmtId="0" fontId="5" fillId="4" borderId="13" xfId="4" applyFont="1" applyFill="1" applyBorder="1" applyAlignment="1">
      <alignment horizontal="left" vertical="center" wrapText="1"/>
    </xf>
    <xf numFmtId="168" fontId="5" fillId="4" borderId="13" xfId="6" applyNumberFormat="1" applyFont="1" applyFill="1" applyBorder="1" applyAlignment="1">
      <alignment horizontal="center" vertical="center"/>
    </xf>
    <xf numFmtId="168" fontId="5" fillId="4" borderId="25" xfId="6" applyNumberFormat="1" applyFont="1" applyFill="1" applyBorder="1" applyAlignment="1">
      <alignment horizontal="center" vertical="center"/>
    </xf>
    <xf numFmtId="0" fontId="5" fillId="4" borderId="31" xfId="4" applyFont="1" applyFill="1" applyBorder="1" applyAlignment="1">
      <alignment horizontal="center" vertical="center" wrapText="1"/>
    </xf>
    <xf numFmtId="0" fontId="5" fillId="4" borderId="26" xfId="4" applyFont="1" applyFill="1" applyBorder="1" applyAlignment="1">
      <alignment horizontal="center" vertical="center" wrapText="1"/>
    </xf>
    <xf numFmtId="0" fontId="5" fillId="4" borderId="2" xfId="4" applyFont="1" applyFill="1" applyBorder="1" applyAlignment="1">
      <alignment horizontal="center" vertical="center" wrapText="1"/>
    </xf>
    <xf numFmtId="0" fontId="4" fillId="4" borderId="24" xfId="4" applyFont="1" applyFill="1" applyBorder="1" applyAlignment="1">
      <alignment horizontal="left" vertical="center" wrapText="1"/>
    </xf>
    <xf numFmtId="0" fontId="4" fillId="4" borderId="13" xfId="4" applyFont="1" applyFill="1" applyBorder="1" applyAlignment="1">
      <alignment horizontal="left" vertical="center" wrapText="1"/>
    </xf>
    <xf numFmtId="168" fontId="4" fillId="4" borderId="26" xfId="6" applyNumberFormat="1" applyFont="1" applyFill="1" applyBorder="1" applyAlignment="1">
      <alignment horizontal="center" vertical="center"/>
    </xf>
    <xf numFmtId="168" fontId="4" fillId="4" borderId="27" xfId="6" applyNumberFormat="1" applyFont="1" applyFill="1" applyBorder="1" applyAlignment="1">
      <alignment horizontal="center" vertical="center"/>
    </xf>
    <xf numFmtId="0" fontId="4" fillId="4" borderId="22" xfId="4" applyFont="1" applyFill="1" applyBorder="1" applyAlignment="1">
      <alignment horizontal="left" vertical="center"/>
    </xf>
    <xf numFmtId="168" fontId="4" fillId="4" borderId="23" xfId="6" applyNumberFormat="1" applyFont="1" applyFill="1" applyBorder="1" applyAlignment="1">
      <alignment horizontal="center" vertical="center"/>
    </xf>
    <xf numFmtId="0" fontId="5" fillId="4" borderId="28" xfId="4" applyFont="1" applyFill="1" applyBorder="1" applyAlignment="1">
      <alignment horizontal="left" vertical="center" wrapText="1"/>
    </xf>
    <xf numFmtId="0" fontId="5" fillId="4" borderId="29" xfId="4" applyFont="1" applyFill="1" applyBorder="1" applyAlignment="1">
      <alignment horizontal="left" vertical="center" wrapText="1"/>
    </xf>
    <xf numFmtId="168" fontId="5" fillId="4" borderId="29" xfId="6" applyNumberFormat="1" applyFont="1" applyFill="1" applyBorder="1" applyAlignment="1">
      <alignment horizontal="center" vertical="center"/>
    </xf>
    <xf numFmtId="168" fontId="5" fillId="4" borderId="30" xfId="6" applyNumberFormat="1" applyFont="1" applyFill="1" applyBorder="1" applyAlignment="1">
      <alignment horizontal="center" vertical="center"/>
    </xf>
    <xf numFmtId="0" fontId="5" fillId="4" borderId="16" xfId="4" applyFont="1" applyFill="1" applyBorder="1" applyAlignment="1">
      <alignment horizontal="left" vertical="center" wrapText="1"/>
    </xf>
    <xf numFmtId="0" fontId="5" fillId="4" borderId="17" xfId="4" applyFont="1" applyFill="1" applyBorder="1" applyAlignment="1">
      <alignment horizontal="left" vertical="center" wrapText="1"/>
    </xf>
    <xf numFmtId="17" fontId="4" fillId="2" borderId="0" xfId="4" applyNumberFormat="1" applyFont="1" applyFill="1" applyBorder="1" applyAlignment="1">
      <alignment horizontal="center" vertical="center"/>
    </xf>
    <xf numFmtId="171" fontId="5" fillId="2" borderId="0" xfId="5" applyNumberFormat="1" applyFont="1" applyFill="1" applyBorder="1" applyAlignment="1">
      <alignment horizontal="center" vertical="center"/>
    </xf>
    <xf numFmtId="168" fontId="5" fillId="2" borderId="15" xfId="6" applyNumberFormat="1" applyFont="1" applyFill="1" applyBorder="1" applyAlignment="1">
      <alignment horizontal="center" vertical="center"/>
    </xf>
    <xf numFmtId="0" fontId="5" fillId="4" borderId="18" xfId="4" applyFont="1" applyFill="1" applyBorder="1" applyAlignment="1">
      <alignment horizontal="left" vertical="center" wrapText="1"/>
    </xf>
    <xf numFmtId="168" fontId="5" fillId="4" borderId="19" xfId="6" applyNumberFormat="1" applyFont="1" applyFill="1" applyBorder="1" applyAlignment="1">
      <alignment horizontal="center" vertical="center"/>
    </xf>
    <xf numFmtId="168" fontId="5" fillId="4" borderId="31" xfId="6" applyNumberFormat="1" applyFont="1" applyFill="1" applyBorder="1" applyAlignment="1">
      <alignment horizontal="center" vertical="center"/>
    </xf>
  </cellXfs>
  <cellStyles count="15">
    <cellStyle name="Hipervínculo" xfId="8" builtinId="8"/>
    <cellStyle name="Millares" xfId="1" builtinId="3"/>
    <cellStyle name="Millares [0] 2" xfId="7"/>
    <cellStyle name="Millares 2" xfId="5"/>
    <cellStyle name="Moneda [0] 2" xfId="11"/>
    <cellStyle name="Moneda [0] 3" xfId="14"/>
    <cellStyle name="Moneda 2" xfId="6"/>
    <cellStyle name="Moneda 3" xfId="12"/>
    <cellStyle name="Normal" xfId="0" builtinId="0"/>
    <cellStyle name="Normal 2" xfId="3"/>
    <cellStyle name="Normal 2 2" xfId="10"/>
    <cellStyle name="Normal_RETE FUENTE DIC P2" xfId="4"/>
    <cellStyle name="Porcentaje 2" xfId="9"/>
    <cellStyle name="Porcentaje 3" xfId="13"/>
    <cellStyle name="Total" xfId="2" builtinId="2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actualicese.com/actualidad/2017/02/09/5-cambios-a-tener-en-cuenta-para-el-calculo-de-retencion-en-la-fuente-sobre-rentas-de-trabaj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B1:J54"/>
  <sheetViews>
    <sheetView showGridLines="0" tabSelected="1" topLeftCell="A19" zoomScaleNormal="100" workbookViewId="0">
      <selection activeCell="J27" sqref="J27"/>
    </sheetView>
  </sheetViews>
  <sheetFormatPr baseColWidth="10" defaultColWidth="10.85546875" defaultRowHeight="15" x14ac:dyDescent="0.25"/>
  <cols>
    <col min="1" max="1" width="2.7109375" style="3" customWidth="1"/>
    <col min="2" max="2" width="60.140625" style="3" customWidth="1"/>
    <col min="3" max="3" width="20.85546875" style="6" customWidth="1"/>
    <col min="4" max="4" width="3.140625" style="3" customWidth="1"/>
    <col min="5" max="5" width="8.7109375" style="3" customWidth="1"/>
    <col min="6" max="6" width="10.7109375" style="10" customWidth="1"/>
    <col min="7" max="7" width="6" style="3" customWidth="1"/>
    <col min="8" max="8" width="11.5703125" style="4" customWidth="1"/>
    <col min="9" max="9" width="12.42578125" style="3" bestFit="1" customWidth="1"/>
    <col min="10" max="10" width="17.42578125" style="3" customWidth="1"/>
    <col min="11" max="256" width="10.85546875" style="3"/>
    <col min="257" max="257" width="2.7109375" style="3" customWidth="1"/>
    <col min="258" max="258" width="60.140625" style="3" customWidth="1"/>
    <col min="259" max="259" width="20.85546875" style="3" customWidth="1"/>
    <col min="260" max="260" width="3.140625" style="3" customWidth="1"/>
    <col min="261" max="261" width="8.7109375" style="3" customWidth="1"/>
    <col min="262" max="262" width="10.7109375" style="3" customWidth="1"/>
    <col min="263" max="263" width="6" style="3" customWidth="1"/>
    <col min="264" max="512" width="10.85546875" style="3"/>
    <col min="513" max="513" width="2.7109375" style="3" customWidth="1"/>
    <col min="514" max="514" width="60.140625" style="3" customWidth="1"/>
    <col min="515" max="515" width="20.85546875" style="3" customWidth="1"/>
    <col min="516" max="516" width="3.140625" style="3" customWidth="1"/>
    <col min="517" max="517" width="8.7109375" style="3" customWidth="1"/>
    <col min="518" max="518" width="10.7109375" style="3" customWidth="1"/>
    <col min="519" max="519" width="6" style="3" customWidth="1"/>
    <col min="520" max="768" width="10.85546875" style="3"/>
    <col min="769" max="769" width="2.7109375" style="3" customWidth="1"/>
    <col min="770" max="770" width="60.140625" style="3" customWidth="1"/>
    <col min="771" max="771" width="20.85546875" style="3" customWidth="1"/>
    <col min="772" max="772" width="3.140625" style="3" customWidth="1"/>
    <col min="773" max="773" width="8.7109375" style="3" customWidth="1"/>
    <col min="774" max="774" width="10.7109375" style="3" customWidth="1"/>
    <col min="775" max="775" width="6" style="3" customWidth="1"/>
    <col min="776" max="1024" width="10.85546875" style="3"/>
    <col min="1025" max="1025" width="2.7109375" style="3" customWidth="1"/>
    <col min="1026" max="1026" width="60.140625" style="3" customWidth="1"/>
    <col min="1027" max="1027" width="20.85546875" style="3" customWidth="1"/>
    <col min="1028" max="1028" width="3.140625" style="3" customWidth="1"/>
    <col min="1029" max="1029" width="8.7109375" style="3" customWidth="1"/>
    <col min="1030" max="1030" width="10.7109375" style="3" customWidth="1"/>
    <col min="1031" max="1031" width="6" style="3" customWidth="1"/>
    <col min="1032" max="1280" width="10.85546875" style="3"/>
    <col min="1281" max="1281" width="2.7109375" style="3" customWidth="1"/>
    <col min="1282" max="1282" width="60.140625" style="3" customWidth="1"/>
    <col min="1283" max="1283" width="20.85546875" style="3" customWidth="1"/>
    <col min="1284" max="1284" width="3.140625" style="3" customWidth="1"/>
    <col min="1285" max="1285" width="8.7109375" style="3" customWidth="1"/>
    <col min="1286" max="1286" width="10.7109375" style="3" customWidth="1"/>
    <col min="1287" max="1287" width="6" style="3" customWidth="1"/>
    <col min="1288" max="1536" width="10.85546875" style="3"/>
    <col min="1537" max="1537" width="2.7109375" style="3" customWidth="1"/>
    <col min="1538" max="1538" width="60.140625" style="3" customWidth="1"/>
    <col min="1539" max="1539" width="20.85546875" style="3" customWidth="1"/>
    <col min="1540" max="1540" width="3.140625" style="3" customWidth="1"/>
    <col min="1541" max="1541" width="8.7109375" style="3" customWidth="1"/>
    <col min="1542" max="1542" width="10.7109375" style="3" customWidth="1"/>
    <col min="1543" max="1543" width="6" style="3" customWidth="1"/>
    <col min="1544" max="1792" width="10.85546875" style="3"/>
    <col min="1793" max="1793" width="2.7109375" style="3" customWidth="1"/>
    <col min="1794" max="1794" width="60.140625" style="3" customWidth="1"/>
    <col min="1795" max="1795" width="20.85546875" style="3" customWidth="1"/>
    <col min="1796" max="1796" width="3.140625" style="3" customWidth="1"/>
    <col min="1797" max="1797" width="8.7109375" style="3" customWidth="1"/>
    <col min="1798" max="1798" width="10.7109375" style="3" customWidth="1"/>
    <col min="1799" max="1799" width="6" style="3" customWidth="1"/>
    <col min="1800" max="2048" width="10.85546875" style="3"/>
    <col min="2049" max="2049" width="2.7109375" style="3" customWidth="1"/>
    <col min="2050" max="2050" width="60.140625" style="3" customWidth="1"/>
    <col min="2051" max="2051" width="20.85546875" style="3" customWidth="1"/>
    <col min="2052" max="2052" width="3.140625" style="3" customWidth="1"/>
    <col min="2053" max="2053" width="8.7109375" style="3" customWidth="1"/>
    <col min="2054" max="2054" width="10.7109375" style="3" customWidth="1"/>
    <col min="2055" max="2055" width="6" style="3" customWidth="1"/>
    <col min="2056" max="2304" width="10.85546875" style="3"/>
    <col min="2305" max="2305" width="2.7109375" style="3" customWidth="1"/>
    <col min="2306" max="2306" width="60.140625" style="3" customWidth="1"/>
    <col min="2307" max="2307" width="20.85546875" style="3" customWidth="1"/>
    <col min="2308" max="2308" width="3.140625" style="3" customWidth="1"/>
    <col min="2309" max="2309" width="8.7109375" style="3" customWidth="1"/>
    <col min="2310" max="2310" width="10.7109375" style="3" customWidth="1"/>
    <col min="2311" max="2311" width="6" style="3" customWidth="1"/>
    <col min="2312" max="2560" width="10.85546875" style="3"/>
    <col min="2561" max="2561" width="2.7109375" style="3" customWidth="1"/>
    <col min="2562" max="2562" width="60.140625" style="3" customWidth="1"/>
    <col min="2563" max="2563" width="20.85546875" style="3" customWidth="1"/>
    <col min="2564" max="2564" width="3.140625" style="3" customWidth="1"/>
    <col min="2565" max="2565" width="8.7109375" style="3" customWidth="1"/>
    <col min="2566" max="2566" width="10.7109375" style="3" customWidth="1"/>
    <col min="2567" max="2567" width="6" style="3" customWidth="1"/>
    <col min="2568" max="2816" width="10.85546875" style="3"/>
    <col min="2817" max="2817" width="2.7109375" style="3" customWidth="1"/>
    <col min="2818" max="2818" width="60.140625" style="3" customWidth="1"/>
    <col min="2819" max="2819" width="20.85546875" style="3" customWidth="1"/>
    <col min="2820" max="2820" width="3.140625" style="3" customWidth="1"/>
    <col min="2821" max="2821" width="8.7109375" style="3" customWidth="1"/>
    <col min="2822" max="2822" width="10.7109375" style="3" customWidth="1"/>
    <col min="2823" max="2823" width="6" style="3" customWidth="1"/>
    <col min="2824" max="3072" width="10.85546875" style="3"/>
    <col min="3073" max="3073" width="2.7109375" style="3" customWidth="1"/>
    <col min="3074" max="3074" width="60.140625" style="3" customWidth="1"/>
    <col min="3075" max="3075" width="20.85546875" style="3" customWidth="1"/>
    <col min="3076" max="3076" width="3.140625" style="3" customWidth="1"/>
    <col min="3077" max="3077" width="8.7109375" style="3" customWidth="1"/>
    <col min="3078" max="3078" width="10.7109375" style="3" customWidth="1"/>
    <col min="3079" max="3079" width="6" style="3" customWidth="1"/>
    <col min="3080" max="3328" width="10.85546875" style="3"/>
    <col min="3329" max="3329" width="2.7109375" style="3" customWidth="1"/>
    <col min="3330" max="3330" width="60.140625" style="3" customWidth="1"/>
    <col min="3331" max="3331" width="20.85546875" style="3" customWidth="1"/>
    <col min="3332" max="3332" width="3.140625" style="3" customWidth="1"/>
    <col min="3333" max="3333" width="8.7109375" style="3" customWidth="1"/>
    <col min="3334" max="3334" width="10.7109375" style="3" customWidth="1"/>
    <col min="3335" max="3335" width="6" style="3" customWidth="1"/>
    <col min="3336" max="3584" width="10.85546875" style="3"/>
    <col min="3585" max="3585" width="2.7109375" style="3" customWidth="1"/>
    <col min="3586" max="3586" width="60.140625" style="3" customWidth="1"/>
    <col min="3587" max="3587" width="20.85546875" style="3" customWidth="1"/>
    <col min="3588" max="3588" width="3.140625" style="3" customWidth="1"/>
    <col min="3589" max="3589" width="8.7109375" style="3" customWidth="1"/>
    <col min="3590" max="3590" width="10.7109375" style="3" customWidth="1"/>
    <col min="3591" max="3591" width="6" style="3" customWidth="1"/>
    <col min="3592" max="3840" width="10.85546875" style="3"/>
    <col min="3841" max="3841" width="2.7109375" style="3" customWidth="1"/>
    <col min="3842" max="3842" width="60.140625" style="3" customWidth="1"/>
    <col min="3843" max="3843" width="20.85546875" style="3" customWidth="1"/>
    <col min="3844" max="3844" width="3.140625" style="3" customWidth="1"/>
    <col min="3845" max="3845" width="8.7109375" style="3" customWidth="1"/>
    <col min="3846" max="3846" width="10.7109375" style="3" customWidth="1"/>
    <col min="3847" max="3847" width="6" style="3" customWidth="1"/>
    <col min="3848" max="4096" width="10.85546875" style="3"/>
    <col min="4097" max="4097" width="2.7109375" style="3" customWidth="1"/>
    <col min="4098" max="4098" width="60.140625" style="3" customWidth="1"/>
    <col min="4099" max="4099" width="20.85546875" style="3" customWidth="1"/>
    <col min="4100" max="4100" width="3.140625" style="3" customWidth="1"/>
    <col min="4101" max="4101" width="8.7109375" style="3" customWidth="1"/>
    <col min="4102" max="4102" width="10.7109375" style="3" customWidth="1"/>
    <col min="4103" max="4103" width="6" style="3" customWidth="1"/>
    <col min="4104" max="4352" width="10.85546875" style="3"/>
    <col min="4353" max="4353" width="2.7109375" style="3" customWidth="1"/>
    <col min="4354" max="4354" width="60.140625" style="3" customWidth="1"/>
    <col min="4355" max="4355" width="20.85546875" style="3" customWidth="1"/>
    <col min="4356" max="4356" width="3.140625" style="3" customWidth="1"/>
    <col min="4357" max="4357" width="8.7109375" style="3" customWidth="1"/>
    <col min="4358" max="4358" width="10.7109375" style="3" customWidth="1"/>
    <col min="4359" max="4359" width="6" style="3" customWidth="1"/>
    <col min="4360" max="4608" width="10.85546875" style="3"/>
    <col min="4609" max="4609" width="2.7109375" style="3" customWidth="1"/>
    <col min="4610" max="4610" width="60.140625" style="3" customWidth="1"/>
    <col min="4611" max="4611" width="20.85546875" style="3" customWidth="1"/>
    <col min="4612" max="4612" width="3.140625" style="3" customWidth="1"/>
    <col min="4613" max="4613" width="8.7109375" style="3" customWidth="1"/>
    <col min="4614" max="4614" width="10.7109375" style="3" customWidth="1"/>
    <col min="4615" max="4615" width="6" style="3" customWidth="1"/>
    <col min="4616" max="4864" width="10.85546875" style="3"/>
    <col min="4865" max="4865" width="2.7109375" style="3" customWidth="1"/>
    <col min="4866" max="4866" width="60.140625" style="3" customWidth="1"/>
    <col min="4867" max="4867" width="20.85546875" style="3" customWidth="1"/>
    <col min="4868" max="4868" width="3.140625" style="3" customWidth="1"/>
    <col min="4869" max="4869" width="8.7109375" style="3" customWidth="1"/>
    <col min="4870" max="4870" width="10.7109375" style="3" customWidth="1"/>
    <col min="4871" max="4871" width="6" style="3" customWidth="1"/>
    <col min="4872" max="5120" width="10.85546875" style="3"/>
    <col min="5121" max="5121" width="2.7109375" style="3" customWidth="1"/>
    <col min="5122" max="5122" width="60.140625" style="3" customWidth="1"/>
    <col min="5123" max="5123" width="20.85546875" style="3" customWidth="1"/>
    <col min="5124" max="5124" width="3.140625" style="3" customWidth="1"/>
    <col min="5125" max="5125" width="8.7109375" style="3" customWidth="1"/>
    <col min="5126" max="5126" width="10.7109375" style="3" customWidth="1"/>
    <col min="5127" max="5127" width="6" style="3" customWidth="1"/>
    <col min="5128" max="5376" width="10.85546875" style="3"/>
    <col min="5377" max="5377" width="2.7109375" style="3" customWidth="1"/>
    <col min="5378" max="5378" width="60.140625" style="3" customWidth="1"/>
    <col min="5379" max="5379" width="20.85546875" style="3" customWidth="1"/>
    <col min="5380" max="5380" width="3.140625" style="3" customWidth="1"/>
    <col min="5381" max="5381" width="8.7109375" style="3" customWidth="1"/>
    <col min="5382" max="5382" width="10.7109375" style="3" customWidth="1"/>
    <col min="5383" max="5383" width="6" style="3" customWidth="1"/>
    <col min="5384" max="5632" width="10.85546875" style="3"/>
    <col min="5633" max="5633" width="2.7109375" style="3" customWidth="1"/>
    <col min="5634" max="5634" width="60.140625" style="3" customWidth="1"/>
    <col min="5635" max="5635" width="20.85546875" style="3" customWidth="1"/>
    <col min="5636" max="5636" width="3.140625" style="3" customWidth="1"/>
    <col min="5637" max="5637" width="8.7109375" style="3" customWidth="1"/>
    <col min="5638" max="5638" width="10.7109375" style="3" customWidth="1"/>
    <col min="5639" max="5639" width="6" style="3" customWidth="1"/>
    <col min="5640" max="5888" width="10.85546875" style="3"/>
    <col min="5889" max="5889" width="2.7109375" style="3" customWidth="1"/>
    <col min="5890" max="5890" width="60.140625" style="3" customWidth="1"/>
    <col min="5891" max="5891" width="20.85546875" style="3" customWidth="1"/>
    <col min="5892" max="5892" width="3.140625" style="3" customWidth="1"/>
    <col min="5893" max="5893" width="8.7109375" style="3" customWidth="1"/>
    <col min="5894" max="5894" width="10.7109375" style="3" customWidth="1"/>
    <col min="5895" max="5895" width="6" style="3" customWidth="1"/>
    <col min="5896" max="6144" width="10.85546875" style="3"/>
    <col min="6145" max="6145" width="2.7109375" style="3" customWidth="1"/>
    <col min="6146" max="6146" width="60.140625" style="3" customWidth="1"/>
    <col min="6147" max="6147" width="20.85546875" style="3" customWidth="1"/>
    <col min="6148" max="6148" width="3.140625" style="3" customWidth="1"/>
    <col min="6149" max="6149" width="8.7109375" style="3" customWidth="1"/>
    <col min="6150" max="6150" width="10.7109375" style="3" customWidth="1"/>
    <col min="6151" max="6151" width="6" style="3" customWidth="1"/>
    <col min="6152" max="6400" width="10.85546875" style="3"/>
    <col min="6401" max="6401" width="2.7109375" style="3" customWidth="1"/>
    <col min="6402" max="6402" width="60.140625" style="3" customWidth="1"/>
    <col min="6403" max="6403" width="20.85546875" style="3" customWidth="1"/>
    <col min="6404" max="6404" width="3.140625" style="3" customWidth="1"/>
    <col min="6405" max="6405" width="8.7109375" style="3" customWidth="1"/>
    <col min="6406" max="6406" width="10.7109375" style="3" customWidth="1"/>
    <col min="6407" max="6407" width="6" style="3" customWidth="1"/>
    <col min="6408" max="6656" width="10.85546875" style="3"/>
    <col min="6657" max="6657" width="2.7109375" style="3" customWidth="1"/>
    <col min="6658" max="6658" width="60.140625" style="3" customWidth="1"/>
    <col min="6659" max="6659" width="20.85546875" style="3" customWidth="1"/>
    <col min="6660" max="6660" width="3.140625" style="3" customWidth="1"/>
    <col min="6661" max="6661" width="8.7109375" style="3" customWidth="1"/>
    <col min="6662" max="6662" width="10.7109375" style="3" customWidth="1"/>
    <col min="6663" max="6663" width="6" style="3" customWidth="1"/>
    <col min="6664" max="6912" width="10.85546875" style="3"/>
    <col min="6913" max="6913" width="2.7109375" style="3" customWidth="1"/>
    <col min="6914" max="6914" width="60.140625" style="3" customWidth="1"/>
    <col min="6915" max="6915" width="20.85546875" style="3" customWidth="1"/>
    <col min="6916" max="6916" width="3.140625" style="3" customWidth="1"/>
    <col min="6917" max="6917" width="8.7109375" style="3" customWidth="1"/>
    <col min="6918" max="6918" width="10.7109375" style="3" customWidth="1"/>
    <col min="6919" max="6919" width="6" style="3" customWidth="1"/>
    <col min="6920" max="7168" width="10.85546875" style="3"/>
    <col min="7169" max="7169" width="2.7109375" style="3" customWidth="1"/>
    <col min="7170" max="7170" width="60.140625" style="3" customWidth="1"/>
    <col min="7171" max="7171" width="20.85546875" style="3" customWidth="1"/>
    <col min="7172" max="7172" width="3.140625" style="3" customWidth="1"/>
    <col min="7173" max="7173" width="8.7109375" style="3" customWidth="1"/>
    <col min="7174" max="7174" width="10.7109375" style="3" customWidth="1"/>
    <col min="7175" max="7175" width="6" style="3" customWidth="1"/>
    <col min="7176" max="7424" width="10.85546875" style="3"/>
    <col min="7425" max="7425" width="2.7109375" style="3" customWidth="1"/>
    <col min="7426" max="7426" width="60.140625" style="3" customWidth="1"/>
    <col min="7427" max="7427" width="20.85546875" style="3" customWidth="1"/>
    <col min="7428" max="7428" width="3.140625" style="3" customWidth="1"/>
    <col min="7429" max="7429" width="8.7109375" style="3" customWidth="1"/>
    <col min="7430" max="7430" width="10.7109375" style="3" customWidth="1"/>
    <col min="7431" max="7431" width="6" style="3" customWidth="1"/>
    <col min="7432" max="7680" width="10.85546875" style="3"/>
    <col min="7681" max="7681" width="2.7109375" style="3" customWidth="1"/>
    <col min="7682" max="7682" width="60.140625" style="3" customWidth="1"/>
    <col min="7683" max="7683" width="20.85546875" style="3" customWidth="1"/>
    <col min="7684" max="7684" width="3.140625" style="3" customWidth="1"/>
    <col min="7685" max="7685" width="8.7109375" style="3" customWidth="1"/>
    <col min="7686" max="7686" width="10.7109375" style="3" customWidth="1"/>
    <col min="7687" max="7687" width="6" style="3" customWidth="1"/>
    <col min="7688" max="7936" width="10.85546875" style="3"/>
    <col min="7937" max="7937" width="2.7109375" style="3" customWidth="1"/>
    <col min="7938" max="7938" width="60.140625" style="3" customWidth="1"/>
    <col min="7939" max="7939" width="20.85546875" style="3" customWidth="1"/>
    <col min="7940" max="7940" width="3.140625" style="3" customWidth="1"/>
    <col min="7941" max="7941" width="8.7109375" style="3" customWidth="1"/>
    <col min="7942" max="7942" width="10.7109375" style="3" customWidth="1"/>
    <col min="7943" max="7943" width="6" style="3" customWidth="1"/>
    <col min="7944" max="8192" width="10.85546875" style="3"/>
    <col min="8193" max="8193" width="2.7109375" style="3" customWidth="1"/>
    <col min="8194" max="8194" width="60.140625" style="3" customWidth="1"/>
    <col min="8195" max="8195" width="20.85546875" style="3" customWidth="1"/>
    <col min="8196" max="8196" width="3.140625" style="3" customWidth="1"/>
    <col min="8197" max="8197" width="8.7109375" style="3" customWidth="1"/>
    <col min="8198" max="8198" width="10.7109375" style="3" customWidth="1"/>
    <col min="8199" max="8199" width="6" style="3" customWidth="1"/>
    <col min="8200" max="8448" width="10.85546875" style="3"/>
    <col min="8449" max="8449" width="2.7109375" style="3" customWidth="1"/>
    <col min="8450" max="8450" width="60.140625" style="3" customWidth="1"/>
    <col min="8451" max="8451" width="20.85546875" style="3" customWidth="1"/>
    <col min="8452" max="8452" width="3.140625" style="3" customWidth="1"/>
    <col min="8453" max="8453" width="8.7109375" style="3" customWidth="1"/>
    <col min="8454" max="8454" width="10.7109375" style="3" customWidth="1"/>
    <col min="8455" max="8455" width="6" style="3" customWidth="1"/>
    <col min="8456" max="8704" width="10.85546875" style="3"/>
    <col min="8705" max="8705" width="2.7109375" style="3" customWidth="1"/>
    <col min="8706" max="8706" width="60.140625" style="3" customWidth="1"/>
    <col min="8707" max="8707" width="20.85546875" style="3" customWidth="1"/>
    <col min="8708" max="8708" width="3.140625" style="3" customWidth="1"/>
    <col min="8709" max="8709" width="8.7109375" style="3" customWidth="1"/>
    <col min="8710" max="8710" width="10.7109375" style="3" customWidth="1"/>
    <col min="8711" max="8711" width="6" style="3" customWidth="1"/>
    <col min="8712" max="8960" width="10.85546875" style="3"/>
    <col min="8961" max="8961" width="2.7109375" style="3" customWidth="1"/>
    <col min="8962" max="8962" width="60.140625" style="3" customWidth="1"/>
    <col min="8963" max="8963" width="20.85546875" style="3" customWidth="1"/>
    <col min="8964" max="8964" width="3.140625" style="3" customWidth="1"/>
    <col min="8965" max="8965" width="8.7109375" style="3" customWidth="1"/>
    <col min="8966" max="8966" width="10.7109375" style="3" customWidth="1"/>
    <col min="8967" max="8967" width="6" style="3" customWidth="1"/>
    <col min="8968" max="9216" width="10.85546875" style="3"/>
    <col min="9217" max="9217" width="2.7109375" style="3" customWidth="1"/>
    <col min="9218" max="9218" width="60.140625" style="3" customWidth="1"/>
    <col min="9219" max="9219" width="20.85546875" style="3" customWidth="1"/>
    <col min="9220" max="9220" width="3.140625" style="3" customWidth="1"/>
    <col min="9221" max="9221" width="8.7109375" style="3" customWidth="1"/>
    <col min="9222" max="9222" width="10.7109375" style="3" customWidth="1"/>
    <col min="9223" max="9223" width="6" style="3" customWidth="1"/>
    <col min="9224" max="9472" width="10.85546875" style="3"/>
    <col min="9473" max="9473" width="2.7109375" style="3" customWidth="1"/>
    <col min="9474" max="9474" width="60.140625" style="3" customWidth="1"/>
    <col min="9475" max="9475" width="20.85546875" style="3" customWidth="1"/>
    <col min="9476" max="9476" width="3.140625" style="3" customWidth="1"/>
    <col min="9477" max="9477" width="8.7109375" style="3" customWidth="1"/>
    <col min="9478" max="9478" width="10.7109375" style="3" customWidth="1"/>
    <col min="9479" max="9479" width="6" style="3" customWidth="1"/>
    <col min="9480" max="9728" width="10.85546875" style="3"/>
    <col min="9729" max="9729" width="2.7109375" style="3" customWidth="1"/>
    <col min="9730" max="9730" width="60.140625" style="3" customWidth="1"/>
    <col min="9731" max="9731" width="20.85546875" style="3" customWidth="1"/>
    <col min="9732" max="9732" width="3.140625" style="3" customWidth="1"/>
    <col min="9733" max="9733" width="8.7109375" style="3" customWidth="1"/>
    <col min="9734" max="9734" width="10.7109375" style="3" customWidth="1"/>
    <col min="9735" max="9735" width="6" style="3" customWidth="1"/>
    <col min="9736" max="9984" width="10.85546875" style="3"/>
    <col min="9985" max="9985" width="2.7109375" style="3" customWidth="1"/>
    <col min="9986" max="9986" width="60.140625" style="3" customWidth="1"/>
    <col min="9987" max="9987" width="20.85546875" style="3" customWidth="1"/>
    <col min="9988" max="9988" width="3.140625" style="3" customWidth="1"/>
    <col min="9989" max="9989" width="8.7109375" style="3" customWidth="1"/>
    <col min="9990" max="9990" width="10.7109375" style="3" customWidth="1"/>
    <col min="9991" max="9991" width="6" style="3" customWidth="1"/>
    <col min="9992" max="10240" width="10.85546875" style="3"/>
    <col min="10241" max="10241" width="2.7109375" style="3" customWidth="1"/>
    <col min="10242" max="10242" width="60.140625" style="3" customWidth="1"/>
    <col min="10243" max="10243" width="20.85546875" style="3" customWidth="1"/>
    <col min="10244" max="10244" width="3.140625" style="3" customWidth="1"/>
    <col min="10245" max="10245" width="8.7109375" style="3" customWidth="1"/>
    <col min="10246" max="10246" width="10.7109375" style="3" customWidth="1"/>
    <col min="10247" max="10247" width="6" style="3" customWidth="1"/>
    <col min="10248" max="10496" width="10.85546875" style="3"/>
    <col min="10497" max="10497" width="2.7109375" style="3" customWidth="1"/>
    <col min="10498" max="10498" width="60.140625" style="3" customWidth="1"/>
    <col min="10499" max="10499" width="20.85546875" style="3" customWidth="1"/>
    <col min="10500" max="10500" width="3.140625" style="3" customWidth="1"/>
    <col min="10501" max="10501" width="8.7109375" style="3" customWidth="1"/>
    <col min="10502" max="10502" width="10.7109375" style="3" customWidth="1"/>
    <col min="10503" max="10503" width="6" style="3" customWidth="1"/>
    <col min="10504" max="10752" width="10.85546875" style="3"/>
    <col min="10753" max="10753" width="2.7109375" style="3" customWidth="1"/>
    <col min="10754" max="10754" width="60.140625" style="3" customWidth="1"/>
    <col min="10755" max="10755" width="20.85546875" style="3" customWidth="1"/>
    <col min="10756" max="10756" width="3.140625" style="3" customWidth="1"/>
    <col min="10757" max="10757" width="8.7109375" style="3" customWidth="1"/>
    <col min="10758" max="10758" width="10.7109375" style="3" customWidth="1"/>
    <col min="10759" max="10759" width="6" style="3" customWidth="1"/>
    <col min="10760" max="11008" width="10.85546875" style="3"/>
    <col min="11009" max="11009" width="2.7109375" style="3" customWidth="1"/>
    <col min="11010" max="11010" width="60.140625" style="3" customWidth="1"/>
    <col min="11011" max="11011" width="20.85546875" style="3" customWidth="1"/>
    <col min="11012" max="11012" width="3.140625" style="3" customWidth="1"/>
    <col min="11013" max="11013" width="8.7109375" style="3" customWidth="1"/>
    <col min="11014" max="11014" width="10.7109375" style="3" customWidth="1"/>
    <col min="11015" max="11015" width="6" style="3" customWidth="1"/>
    <col min="11016" max="11264" width="10.85546875" style="3"/>
    <col min="11265" max="11265" width="2.7109375" style="3" customWidth="1"/>
    <col min="11266" max="11266" width="60.140625" style="3" customWidth="1"/>
    <col min="11267" max="11267" width="20.85546875" style="3" customWidth="1"/>
    <col min="11268" max="11268" width="3.140625" style="3" customWidth="1"/>
    <col min="11269" max="11269" width="8.7109375" style="3" customWidth="1"/>
    <col min="11270" max="11270" width="10.7109375" style="3" customWidth="1"/>
    <col min="11271" max="11271" width="6" style="3" customWidth="1"/>
    <col min="11272" max="11520" width="10.85546875" style="3"/>
    <col min="11521" max="11521" width="2.7109375" style="3" customWidth="1"/>
    <col min="11522" max="11522" width="60.140625" style="3" customWidth="1"/>
    <col min="11523" max="11523" width="20.85546875" style="3" customWidth="1"/>
    <col min="11524" max="11524" width="3.140625" style="3" customWidth="1"/>
    <col min="11525" max="11525" width="8.7109375" style="3" customWidth="1"/>
    <col min="11526" max="11526" width="10.7109375" style="3" customWidth="1"/>
    <col min="11527" max="11527" width="6" style="3" customWidth="1"/>
    <col min="11528" max="11776" width="10.85546875" style="3"/>
    <col min="11777" max="11777" width="2.7109375" style="3" customWidth="1"/>
    <col min="11778" max="11778" width="60.140625" style="3" customWidth="1"/>
    <col min="11779" max="11779" width="20.85546875" style="3" customWidth="1"/>
    <col min="11780" max="11780" width="3.140625" style="3" customWidth="1"/>
    <col min="11781" max="11781" width="8.7109375" style="3" customWidth="1"/>
    <col min="11782" max="11782" width="10.7109375" style="3" customWidth="1"/>
    <col min="11783" max="11783" width="6" style="3" customWidth="1"/>
    <col min="11784" max="12032" width="10.85546875" style="3"/>
    <col min="12033" max="12033" width="2.7109375" style="3" customWidth="1"/>
    <col min="12034" max="12034" width="60.140625" style="3" customWidth="1"/>
    <col min="12035" max="12035" width="20.85546875" style="3" customWidth="1"/>
    <col min="12036" max="12036" width="3.140625" style="3" customWidth="1"/>
    <col min="12037" max="12037" width="8.7109375" style="3" customWidth="1"/>
    <col min="12038" max="12038" width="10.7109375" style="3" customWidth="1"/>
    <col min="12039" max="12039" width="6" style="3" customWidth="1"/>
    <col min="12040" max="12288" width="10.85546875" style="3"/>
    <col min="12289" max="12289" width="2.7109375" style="3" customWidth="1"/>
    <col min="12290" max="12290" width="60.140625" style="3" customWidth="1"/>
    <col min="12291" max="12291" width="20.85546875" style="3" customWidth="1"/>
    <col min="12292" max="12292" width="3.140625" style="3" customWidth="1"/>
    <col min="12293" max="12293" width="8.7109375" style="3" customWidth="1"/>
    <col min="12294" max="12294" width="10.7109375" style="3" customWidth="1"/>
    <col min="12295" max="12295" width="6" style="3" customWidth="1"/>
    <col min="12296" max="12544" width="10.85546875" style="3"/>
    <col min="12545" max="12545" width="2.7109375" style="3" customWidth="1"/>
    <col min="12546" max="12546" width="60.140625" style="3" customWidth="1"/>
    <col min="12547" max="12547" width="20.85546875" style="3" customWidth="1"/>
    <col min="12548" max="12548" width="3.140625" style="3" customWidth="1"/>
    <col min="12549" max="12549" width="8.7109375" style="3" customWidth="1"/>
    <col min="12550" max="12550" width="10.7109375" style="3" customWidth="1"/>
    <col min="12551" max="12551" width="6" style="3" customWidth="1"/>
    <col min="12552" max="12800" width="10.85546875" style="3"/>
    <col min="12801" max="12801" width="2.7109375" style="3" customWidth="1"/>
    <col min="12802" max="12802" width="60.140625" style="3" customWidth="1"/>
    <col min="12803" max="12803" width="20.85546875" style="3" customWidth="1"/>
    <col min="12804" max="12804" width="3.140625" style="3" customWidth="1"/>
    <col min="12805" max="12805" width="8.7109375" style="3" customWidth="1"/>
    <col min="12806" max="12806" width="10.7109375" style="3" customWidth="1"/>
    <col min="12807" max="12807" width="6" style="3" customWidth="1"/>
    <col min="12808" max="13056" width="10.85546875" style="3"/>
    <col min="13057" max="13057" width="2.7109375" style="3" customWidth="1"/>
    <col min="13058" max="13058" width="60.140625" style="3" customWidth="1"/>
    <col min="13059" max="13059" width="20.85546875" style="3" customWidth="1"/>
    <col min="13060" max="13060" width="3.140625" style="3" customWidth="1"/>
    <col min="13061" max="13061" width="8.7109375" style="3" customWidth="1"/>
    <col min="13062" max="13062" width="10.7109375" style="3" customWidth="1"/>
    <col min="13063" max="13063" width="6" style="3" customWidth="1"/>
    <col min="13064" max="13312" width="10.85546875" style="3"/>
    <col min="13313" max="13313" width="2.7109375" style="3" customWidth="1"/>
    <col min="13314" max="13314" width="60.140625" style="3" customWidth="1"/>
    <col min="13315" max="13315" width="20.85546875" style="3" customWidth="1"/>
    <col min="13316" max="13316" width="3.140625" style="3" customWidth="1"/>
    <col min="13317" max="13317" width="8.7109375" style="3" customWidth="1"/>
    <col min="13318" max="13318" width="10.7109375" style="3" customWidth="1"/>
    <col min="13319" max="13319" width="6" style="3" customWidth="1"/>
    <col min="13320" max="13568" width="10.85546875" style="3"/>
    <col min="13569" max="13569" width="2.7109375" style="3" customWidth="1"/>
    <col min="13570" max="13570" width="60.140625" style="3" customWidth="1"/>
    <col min="13571" max="13571" width="20.85546875" style="3" customWidth="1"/>
    <col min="13572" max="13572" width="3.140625" style="3" customWidth="1"/>
    <col min="13573" max="13573" width="8.7109375" style="3" customWidth="1"/>
    <col min="13574" max="13574" width="10.7109375" style="3" customWidth="1"/>
    <col min="13575" max="13575" width="6" style="3" customWidth="1"/>
    <col min="13576" max="13824" width="10.85546875" style="3"/>
    <col min="13825" max="13825" width="2.7109375" style="3" customWidth="1"/>
    <col min="13826" max="13826" width="60.140625" style="3" customWidth="1"/>
    <col min="13827" max="13827" width="20.85546875" style="3" customWidth="1"/>
    <col min="13828" max="13828" width="3.140625" style="3" customWidth="1"/>
    <col min="13829" max="13829" width="8.7109375" style="3" customWidth="1"/>
    <col min="13830" max="13830" width="10.7109375" style="3" customWidth="1"/>
    <col min="13831" max="13831" width="6" style="3" customWidth="1"/>
    <col min="13832" max="14080" width="10.85546875" style="3"/>
    <col min="14081" max="14081" width="2.7109375" style="3" customWidth="1"/>
    <col min="14082" max="14082" width="60.140625" style="3" customWidth="1"/>
    <col min="14083" max="14083" width="20.85546875" style="3" customWidth="1"/>
    <col min="14084" max="14084" width="3.140625" style="3" customWidth="1"/>
    <col min="14085" max="14085" width="8.7109375" style="3" customWidth="1"/>
    <col min="14086" max="14086" width="10.7109375" style="3" customWidth="1"/>
    <col min="14087" max="14087" width="6" style="3" customWidth="1"/>
    <col min="14088" max="14336" width="10.85546875" style="3"/>
    <col min="14337" max="14337" width="2.7109375" style="3" customWidth="1"/>
    <col min="14338" max="14338" width="60.140625" style="3" customWidth="1"/>
    <col min="14339" max="14339" width="20.85546875" style="3" customWidth="1"/>
    <col min="14340" max="14340" width="3.140625" style="3" customWidth="1"/>
    <col min="14341" max="14341" width="8.7109375" style="3" customWidth="1"/>
    <col min="14342" max="14342" width="10.7109375" style="3" customWidth="1"/>
    <col min="14343" max="14343" width="6" style="3" customWidth="1"/>
    <col min="14344" max="14592" width="10.85546875" style="3"/>
    <col min="14593" max="14593" width="2.7109375" style="3" customWidth="1"/>
    <col min="14594" max="14594" width="60.140625" style="3" customWidth="1"/>
    <col min="14595" max="14595" width="20.85546875" style="3" customWidth="1"/>
    <col min="14596" max="14596" width="3.140625" style="3" customWidth="1"/>
    <col min="14597" max="14597" width="8.7109375" style="3" customWidth="1"/>
    <col min="14598" max="14598" width="10.7109375" style="3" customWidth="1"/>
    <col min="14599" max="14599" width="6" style="3" customWidth="1"/>
    <col min="14600" max="14848" width="10.85546875" style="3"/>
    <col min="14849" max="14849" width="2.7109375" style="3" customWidth="1"/>
    <col min="14850" max="14850" width="60.140625" style="3" customWidth="1"/>
    <col min="14851" max="14851" width="20.85546875" style="3" customWidth="1"/>
    <col min="14852" max="14852" width="3.140625" style="3" customWidth="1"/>
    <col min="14853" max="14853" width="8.7109375" style="3" customWidth="1"/>
    <col min="14854" max="14854" width="10.7109375" style="3" customWidth="1"/>
    <col min="14855" max="14855" width="6" style="3" customWidth="1"/>
    <col min="14856" max="15104" width="10.85546875" style="3"/>
    <col min="15105" max="15105" width="2.7109375" style="3" customWidth="1"/>
    <col min="15106" max="15106" width="60.140625" style="3" customWidth="1"/>
    <col min="15107" max="15107" width="20.85546875" style="3" customWidth="1"/>
    <col min="15108" max="15108" width="3.140625" style="3" customWidth="1"/>
    <col min="15109" max="15109" width="8.7109375" style="3" customWidth="1"/>
    <col min="15110" max="15110" width="10.7109375" style="3" customWidth="1"/>
    <col min="15111" max="15111" width="6" style="3" customWidth="1"/>
    <col min="15112" max="15360" width="10.85546875" style="3"/>
    <col min="15361" max="15361" width="2.7109375" style="3" customWidth="1"/>
    <col min="15362" max="15362" width="60.140625" style="3" customWidth="1"/>
    <col min="15363" max="15363" width="20.85546875" style="3" customWidth="1"/>
    <col min="15364" max="15364" width="3.140625" style="3" customWidth="1"/>
    <col min="15365" max="15365" width="8.7109375" style="3" customWidth="1"/>
    <col min="15366" max="15366" width="10.7109375" style="3" customWidth="1"/>
    <col min="15367" max="15367" width="6" style="3" customWidth="1"/>
    <col min="15368" max="15616" width="10.85546875" style="3"/>
    <col min="15617" max="15617" width="2.7109375" style="3" customWidth="1"/>
    <col min="15618" max="15618" width="60.140625" style="3" customWidth="1"/>
    <col min="15619" max="15619" width="20.85546875" style="3" customWidth="1"/>
    <col min="15620" max="15620" width="3.140625" style="3" customWidth="1"/>
    <col min="15621" max="15621" width="8.7109375" style="3" customWidth="1"/>
    <col min="15622" max="15622" width="10.7109375" style="3" customWidth="1"/>
    <col min="15623" max="15623" width="6" style="3" customWidth="1"/>
    <col min="15624" max="15872" width="10.85546875" style="3"/>
    <col min="15873" max="15873" width="2.7109375" style="3" customWidth="1"/>
    <col min="15874" max="15874" width="60.140625" style="3" customWidth="1"/>
    <col min="15875" max="15875" width="20.85546875" style="3" customWidth="1"/>
    <col min="15876" max="15876" width="3.140625" style="3" customWidth="1"/>
    <col min="15877" max="15877" width="8.7109375" style="3" customWidth="1"/>
    <col min="15878" max="15878" width="10.7109375" style="3" customWidth="1"/>
    <col min="15879" max="15879" width="6" style="3" customWidth="1"/>
    <col min="15880" max="16128" width="10.85546875" style="3"/>
    <col min="16129" max="16129" width="2.7109375" style="3" customWidth="1"/>
    <col min="16130" max="16130" width="60.140625" style="3" customWidth="1"/>
    <col min="16131" max="16131" width="20.85546875" style="3" customWidth="1"/>
    <col min="16132" max="16132" width="3.140625" style="3" customWidth="1"/>
    <col min="16133" max="16133" width="8.7109375" style="3" customWidth="1"/>
    <col min="16134" max="16134" width="10.7109375" style="3" customWidth="1"/>
    <col min="16135" max="16135" width="6" style="3" customWidth="1"/>
    <col min="16136" max="16384" width="10.85546875" style="3"/>
  </cols>
  <sheetData>
    <row r="1" spans="2:10" ht="13.5" thickBot="1" x14ac:dyDescent="0.25">
      <c r="B1" s="2"/>
      <c r="C1" s="2"/>
      <c r="D1" s="2"/>
      <c r="E1" s="2"/>
      <c r="F1" s="2"/>
      <c r="G1" s="2"/>
      <c r="H1" s="2"/>
    </row>
    <row r="2" spans="2:10" ht="15.75" thickBot="1" x14ac:dyDescent="0.3">
      <c r="B2" s="104" t="s">
        <v>7</v>
      </c>
      <c r="C2" s="105"/>
      <c r="D2" s="105"/>
      <c r="E2" s="105"/>
      <c r="F2" s="105"/>
      <c r="G2" s="106"/>
    </row>
    <row r="3" spans="2:10" x14ac:dyDescent="0.25">
      <c r="B3" s="130" t="s">
        <v>37</v>
      </c>
      <c r="C3" s="130"/>
      <c r="D3" s="130"/>
      <c r="E3" s="130"/>
      <c r="F3" s="130"/>
      <c r="G3" s="130"/>
    </row>
    <row r="4" spans="2:10" ht="15.75" thickBot="1" x14ac:dyDescent="0.3">
      <c r="B4" s="5" t="s">
        <v>8</v>
      </c>
      <c r="D4" s="131"/>
      <c r="E4" s="131"/>
      <c r="F4" s="132">
        <v>31859</v>
      </c>
      <c r="G4" s="132"/>
    </row>
    <row r="5" spans="2:10" ht="15.75" thickBot="1" x14ac:dyDescent="0.3">
      <c r="B5" s="104" t="s">
        <v>9</v>
      </c>
      <c r="C5" s="105"/>
      <c r="D5" s="105"/>
      <c r="E5" s="105"/>
      <c r="F5" s="105"/>
      <c r="G5" s="106"/>
    </row>
    <row r="6" spans="2:10" ht="33" customHeight="1" x14ac:dyDescent="0.25">
      <c r="B6" s="128" t="s">
        <v>35</v>
      </c>
      <c r="C6" s="129"/>
      <c r="D6" s="133"/>
      <c r="E6" s="134">
        <v>5800000</v>
      </c>
      <c r="F6" s="109"/>
      <c r="G6" s="110"/>
      <c r="I6" s="42"/>
    </row>
    <row r="7" spans="2:10" ht="17.25" customHeight="1" x14ac:dyDescent="0.25">
      <c r="B7" s="128" t="s">
        <v>36</v>
      </c>
      <c r="C7" s="129"/>
      <c r="D7" s="133"/>
      <c r="E7" s="135">
        <v>1788333</v>
      </c>
      <c r="F7" s="102"/>
      <c r="G7" s="103"/>
      <c r="I7" s="42"/>
    </row>
    <row r="8" spans="2:10" ht="15.75" thickBot="1" x14ac:dyDescent="0.3">
      <c r="B8" s="77" t="s">
        <v>10</v>
      </c>
      <c r="C8" s="78"/>
      <c r="D8" s="122"/>
      <c r="E8" s="123">
        <f>SUM(E6:G7)</f>
        <v>7588333</v>
      </c>
      <c r="F8" s="79"/>
      <c r="G8" s="80"/>
    </row>
    <row r="9" spans="2:10" ht="15.75" thickBot="1" x14ac:dyDescent="0.3">
      <c r="B9" s="5"/>
      <c r="C9" s="7"/>
      <c r="D9" s="8"/>
      <c r="E9" s="9"/>
    </row>
    <row r="10" spans="2:10" ht="15.75" thickBot="1" x14ac:dyDescent="0.3">
      <c r="B10" s="104" t="s">
        <v>11</v>
      </c>
      <c r="C10" s="105"/>
      <c r="D10" s="105"/>
      <c r="E10" s="105"/>
      <c r="F10" s="105"/>
      <c r="G10" s="106"/>
    </row>
    <row r="11" spans="2:10" ht="18" customHeight="1" x14ac:dyDescent="0.25">
      <c r="B11" s="128" t="s">
        <v>12</v>
      </c>
      <c r="C11" s="129"/>
      <c r="D11" s="129"/>
      <c r="E11" s="109">
        <f>E6*5%</f>
        <v>290000</v>
      </c>
      <c r="F11" s="109"/>
      <c r="G11" s="110"/>
      <c r="I11" s="42" t="s">
        <v>39</v>
      </c>
      <c r="J11" s="1"/>
    </row>
    <row r="12" spans="2:10" ht="20.100000000000001" customHeight="1" x14ac:dyDescent="0.25">
      <c r="B12" s="111" t="s">
        <v>13</v>
      </c>
      <c r="C12" s="112"/>
      <c r="D12" s="112"/>
      <c r="E12" s="113">
        <f>E6*4%</f>
        <v>232000</v>
      </c>
      <c r="F12" s="113"/>
      <c r="G12" s="114"/>
      <c r="I12" s="42" t="s">
        <v>40</v>
      </c>
      <c r="J12" s="44"/>
    </row>
    <row r="13" spans="2:10" ht="20.100000000000001" customHeight="1" x14ac:dyDescent="0.25">
      <c r="B13" s="118" t="s">
        <v>14</v>
      </c>
      <c r="C13" s="119"/>
      <c r="D13" s="119"/>
      <c r="E13" s="120">
        <f>+E11+E12</f>
        <v>522000</v>
      </c>
      <c r="F13" s="120"/>
      <c r="G13" s="121"/>
      <c r="I13" s="43"/>
      <c r="J13" s="45"/>
    </row>
    <row r="14" spans="2:10" ht="20.100000000000001" customHeight="1" thickBot="1" x14ac:dyDescent="0.3">
      <c r="B14" s="77" t="s">
        <v>0</v>
      </c>
      <c r="C14" s="78"/>
      <c r="D14" s="122"/>
      <c r="E14" s="123">
        <f>+E8-E11-E12</f>
        <v>7066333</v>
      </c>
      <c r="F14" s="79"/>
      <c r="G14" s="80"/>
    </row>
    <row r="15" spans="2:10" ht="15.75" thickBot="1" x14ac:dyDescent="0.3">
      <c r="B15" s="5"/>
      <c r="C15" s="7"/>
      <c r="D15" s="8"/>
      <c r="E15" s="9"/>
    </row>
    <row r="16" spans="2:10" ht="15.75" thickBot="1" x14ac:dyDescent="0.3">
      <c r="B16" s="104" t="s">
        <v>41</v>
      </c>
      <c r="C16" s="105"/>
      <c r="D16" s="105"/>
      <c r="E16" s="105"/>
      <c r="F16" s="105"/>
      <c r="G16" s="106"/>
    </row>
    <row r="17" spans="2:9" ht="24" customHeight="1" x14ac:dyDescent="0.25">
      <c r="B17" s="124" t="s">
        <v>15</v>
      </c>
      <c r="C17" s="125"/>
      <c r="D17" s="125"/>
      <c r="E17" s="126">
        <f>2652722.76/12</f>
        <v>221060.22999999998</v>
      </c>
      <c r="F17" s="126"/>
      <c r="G17" s="127"/>
      <c r="I17" s="42" t="s">
        <v>42</v>
      </c>
    </row>
    <row r="18" spans="2:9" ht="36" customHeight="1" x14ac:dyDescent="0.25">
      <c r="B18" s="111" t="s">
        <v>16</v>
      </c>
      <c r="C18" s="112"/>
      <c r="D18" s="112"/>
      <c r="E18" s="113">
        <v>0</v>
      </c>
      <c r="F18" s="113"/>
      <c r="G18" s="114"/>
      <c r="H18" s="11"/>
      <c r="I18" s="46" t="s">
        <v>43</v>
      </c>
    </row>
    <row r="19" spans="2:9" ht="24" customHeight="1" x14ac:dyDescent="0.25">
      <c r="B19" s="111" t="s">
        <v>17</v>
      </c>
      <c r="C19" s="112"/>
      <c r="D19" s="112"/>
      <c r="E19" s="113">
        <v>0</v>
      </c>
      <c r="F19" s="113"/>
      <c r="G19" s="114"/>
      <c r="H19" s="11"/>
      <c r="I19" s="42" t="s">
        <v>44</v>
      </c>
    </row>
    <row r="20" spans="2:9" ht="24" customHeight="1" x14ac:dyDescent="0.25">
      <c r="B20" s="98" t="s">
        <v>18</v>
      </c>
      <c r="C20" s="99"/>
      <c r="D20" s="100"/>
      <c r="E20" s="101">
        <v>0</v>
      </c>
      <c r="F20" s="102"/>
      <c r="G20" s="103"/>
      <c r="I20" s="42" t="s">
        <v>45</v>
      </c>
    </row>
    <row r="21" spans="2:9" x14ac:dyDescent="0.25">
      <c r="B21" s="94" t="s">
        <v>19</v>
      </c>
      <c r="C21" s="95"/>
      <c r="D21" s="95"/>
      <c r="E21" s="96">
        <f>SUM(E17:G20)</f>
        <v>221060.22999999998</v>
      </c>
      <c r="F21" s="96"/>
      <c r="G21" s="97"/>
    </row>
    <row r="22" spans="2:9" ht="15.75" thickBot="1" x14ac:dyDescent="0.3">
      <c r="B22" s="77" t="s">
        <v>3</v>
      </c>
      <c r="C22" s="78"/>
      <c r="D22" s="78"/>
      <c r="E22" s="79">
        <f>+E14-E21</f>
        <v>6845272.7699999996</v>
      </c>
      <c r="F22" s="79"/>
      <c r="G22" s="80"/>
    </row>
    <row r="23" spans="2:9" ht="15.75" thickBot="1" x14ac:dyDescent="0.3">
      <c r="B23" s="12"/>
      <c r="C23" s="13"/>
      <c r="D23" s="8"/>
      <c r="E23" s="14"/>
    </row>
    <row r="24" spans="2:9" ht="15.75" thickBot="1" x14ac:dyDescent="0.3">
      <c r="B24" s="104" t="s">
        <v>20</v>
      </c>
      <c r="C24" s="105"/>
      <c r="D24" s="105"/>
      <c r="E24" s="105"/>
      <c r="F24" s="105"/>
      <c r="G24" s="106"/>
    </row>
    <row r="25" spans="2:9" ht="14.1" customHeight="1" x14ac:dyDescent="0.25">
      <c r="B25" s="107" t="s">
        <v>21</v>
      </c>
      <c r="C25" s="108"/>
      <c r="D25" s="108"/>
      <c r="E25" s="109">
        <v>0</v>
      </c>
      <c r="F25" s="109"/>
      <c r="G25" s="110"/>
      <c r="I25" s="42" t="s">
        <v>46</v>
      </c>
    </row>
    <row r="26" spans="2:9" ht="48" customHeight="1" x14ac:dyDescent="0.25">
      <c r="B26" s="111" t="s">
        <v>22</v>
      </c>
      <c r="C26" s="112"/>
      <c r="D26" s="112"/>
      <c r="E26" s="113">
        <v>0</v>
      </c>
      <c r="F26" s="113"/>
      <c r="G26" s="114"/>
      <c r="I26" s="42" t="s">
        <v>47</v>
      </c>
    </row>
    <row r="27" spans="2:9" ht="25.5" customHeight="1" x14ac:dyDescent="0.25">
      <c r="B27" s="115" t="s">
        <v>49</v>
      </c>
      <c r="C27" s="116"/>
      <c r="D27" s="117"/>
      <c r="E27" s="101"/>
      <c r="F27" s="102"/>
      <c r="G27" s="103"/>
      <c r="I27" s="42" t="s">
        <v>48</v>
      </c>
    </row>
    <row r="28" spans="2:9" ht="20.100000000000001" customHeight="1" x14ac:dyDescent="0.25">
      <c r="B28" s="94" t="s">
        <v>23</v>
      </c>
      <c r="C28" s="95"/>
      <c r="D28" s="95"/>
      <c r="E28" s="96">
        <f>SUM(E25:G26)</f>
        <v>0</v>
      </c>
      <c r="F28" s="96"/>
      <c r="G28" s="97"/>
    </row>
    <row r="29" spans="2:9" ht="21" customHeight="1" thickBot="1" x14ac:dyDescent="0.3">
      <c r="B29" s="77" t="s">
        <v>24</v>
      </c>
      <c r="C29" s="78"/>
      <c r="D29" s="78"/>
      <c r="E29" s="79">
        <f>+E22-E28</f>
        <v>6845272.7699999996</v>
      </c>
      <c r="F29" s="79"/>
      <c r="G29" s="80"/>
    </row>
    <row r="30" spans="2:9" ht="15.75" thickBot="1" x14ac:dyDescent="0.3">
      <c r="B30" s="5"/>
      <c r="D30" s="8"/>
      <c r="E30" s="7"/>
    </row>
    <row r="31" spans="2:9" x14ac:dyDescent="0.25">
      <c r="B31" s="81" t="s">
        <v>25</v>
      </c>
      <c r="C31" s="82"/>
      <c r="D31" s="82"/>
      <c r="E31" s="83">
        <f>+ROUND(E29*25%,-3)</f>
        <v>1711000</v>
      </c>
      <c r="F31" s="83"/>
      <c r="G31" s="84"/>
      <c r="H31" s="15"/>
      <c r="I31" s="42" t="s">
        <v>50</v>
      </c>
    </row>
    <row r="32" spans="2:9" ht="13.5" thickBot="1" x14ac:dyDescent="0.25">
      <c r="B32" s="77" t="s">
        <v>26</v>
      </c>
      <c r="C32" s="78"/>
      <c r="D32" s="78"/>
      <c r="E32" s="79">
        <f>+E29-E31</f>
        <v>5134272.7699999996</v>
      </c>
      <c r="F32" s="79"/>
      <c r="G32" s="80"/>
      <c r="H32" s="3"/>
    </row>
    <row r="33" spans="2:10" ht="13.5" thickBot="1" x14ac:dyDescent="0.25">
      <c r="B33" s="16"/>
      <c r="C33" s="16"/>
      <c r="D33" s="16"/>
      <c r="E33" s="17"/>
      <c r="F33" s="17"/>
      <c r="G33" s="17"/>
      <c r="H33" s="3"/>
    </row>
    <row r="34" spans="2:10" ht="15.75" thickBot="1" x14ac:dyDescent="0.3">
      <c r="B34" s="85" t="s">
        <v>27</v>
      </c>
      <c r="C34" s="86"/>
      <c r="D34" s="87"/>
      <c r="E34" s="66">
        <f>E21+E28+E31</f>
        <v>1932060.23</v>
      </c>
      <c r="F34" s="67"/>
      <c r="G34" s="68"/>
      <c r="H34" s="18"/>
      <c r="I34" s="42" t="s">
        <v>56</v>
      </c>
    </row>
    <row r="35" spans="2:10" ht="13.5" thickBot="1" x14ac:dyDescent="0.25">
      <c r="B35" s="88" t="s">
        <v>28</v>
      </c>
      <c r="C35" s="89"/>
      <c r="D35" s="90"/>
      <c r="E35" s="91">
        <f>E14*40%</f>
        <v>2826533.2</v>
      </c>
      <c r="F35" s="92"/>
      <c r="G35" s="93"/>
      <c r="H35" s="49" t="str">
        <f>IF((E34&gt;E35),"SUPERA EL LIMITE","NOSUPERA")</f>
        <v>NOSUPERA</v>
      </c>
    </row>
    <row r="36" spans="2:10" ht="12.75" x14ac:dyDescent="0.2">
      <c r="B36" s="51" t="s">
        <v>55</v>
      </c>
      <c r="C36" s="51"/>
      <c r="D36" s="51"/>
      <c r="E36" s="51"/>
      <c r="F36" s="51"/>
      <c r="G36" s="51"/>
      <c r="H36" s="3"/>
    </row>
    <row r="37" spans="2:10" ht="15.75" thickBot="1" x14ac:dyDescent="0.3">
      <c r="B37" s="19"/>
      <c r="C37" s="20"/>
      <c r="D37" s="21"/>
      <c r="E37" s="7"/>
      <c r="G37" s="10"/>
      <c r="H37" s="18"/>
    </row>
    <row r="38" spans="2:10" ht="13.5" thickBot="1" x14ac:dyDescent="0.25">
      <c r="B38" s="85" t="s">
        <v>29</v>
      </c>
      <c r="C38" s="86"/>
      <c r="D38" s="87"/>
      <c r="E38" s="67">
        <f>IF(E34&lt;E35,E32,(E14-E35))</f>
        <v>5134272.7699999996</v>
      </c>
      <c r="F38" s="67"/>
      <c r="G38" s="68"/>
      <c r="H38" s="39"/>
      <c r="I38" s="39"/>
      <c r="J38" s="22"/>
    </row>
    <row r="39" spans="2:10" ht="12.75" x14ac:dyDescent="0.2">
      <c r="B39" s="19"/>
      <c r="C39" s="19"/>
      <c r="D39" s="19"/>
      <c r="E39" s="23"/>
      <c r="F39" s="23"/>
      <c r="G39" s="23"/>
      <c r="H39" s="22"/>
      <c r="I39" s="22"/>
      <c r="J39" s="22"/>
    </row>
    <row r="40" spans="2:10" ht="15.75" thickBot="1" x14ac:dyDescent="0.3">
      <c r="B40" s="19"/>
      <c r="C40" s="20"/>
      <c r="D40" s="21"/>
      <c r="E40" s="7"/>
      <c r="G40" s="10"/>
    </row>
    <row r="41" spans="2:10" ht="15.75" thickBot="1" x14ac:dyDescent="0.3">
      <c r="B41" s="63" t="s">
        <v>30</v>
      </c>
      <c r="C41" s="64"/>
      <c r="D41" s="65"/>
      <c r="E41" s="66">
        <f>+E38/F4</f>
        <v>161.15611820835557</v>
      </c>
      <c r="F41" s="67"/>
      <c r="G41" s="68"/>
    </row>
    <row r="42" spans="2:10" x14ac:dyDescent="0.25">
      <c r="B42" s="12"/>
      <c r="C42" s="13"/>
      <c r="D42" s="12"/>
    </row>
    <row r="43" spans="2:10" ht="15.75" thickBot="1" x14ac:dyDescent="0.3"/>
    <row r="44" spans="2:10" ht="15.95" customHeight="1" thickBot="1" x14ac:dyDescent="0.25">
      <c r="B44" s="24"/>
      <c r="C44" s="69" t="s">
        <v>1</v>
      </c>
      <c r="D44" s="71" t="s">
        <v>31</v>
      </c>
      <c r="E44" s="72"/>
      <c r="F44" s="72"/>
      <c r="G44" s="73"/>
      <c r="H44" s="52" t="s">
        <v>32</v>
      </c>
    </row>
    <row r="45" spans="2:10" ht="13.5" thickBot="1" x14ac:dyDescent="0.25">
      <c r="B45" s="25" t="s">
        <v>2</v>
      </c>
      <c r="C45" s="70"/>
      <c r="D45" s="74"/>
      <c r="E45" s="75"/>
      <c r="F45" s="75"/>
      <c r="G45" s="76"/>
      <c r="H45" s="53"/>
    </row>
    <row r="46" spans="2:10" x14ac:dyDescent="0.25">
      <c r="B46" s="26">
        <v>95</v>
      </c>
      <c r="C46" s="27">
        <v>0</v>
      </c>
      <c r="D46" s="62">
        <v>0</v>
      </c>
      <c r="E46" s="62"/>
      <c r="F46" s="62"/>
      <c r="G46" s="62"/>
      <c r="H46" s="28">
        <f>IF(E41&lt;B46,0,0)</f>
        <v>0</v>
      </c>
    </row>
    <row r="47" spans="2:10" ht="21" customHeight="1" x14ac:dyDescent="0.25">
      <c r="B47" s="29">
        <v>150</v>
      </c>
      <c r="C47" s="30">
        <v>0.19</v>
      </c>
      <c r="D47" s="54" t="s">
        <v>4</v>
      </c>
      <c r="E47" s="54"/>
      <c r="F47" s="54"/>
      <c r="G47" s="54"/>
      <c r="H47" s="31">
        <f>IF($C$52&gt;95,(IF($C$52&lt;=150,ROUND(((($C$52-95)*19%)*$C51),-3),0)),0)</f>
        <v>0</v>
      </c>
    </row>
    <row r="48" spans="2:10" ht="21.75" customHeight="1" x14ac:dyDescent="0.25">
      <c r="B48" s="29">
        <v>360</v>
      </c>
      <c r="C48" s="30">
        <v>0.28000000000000003</v>
      </c>
      <c r="D48" s="54" t="s">
        <v>5</v>
      </c>
      <c r="E48" s="54"/>
      <c r="F48" s="54"/>
      <c r="G48" s="54"/>
      <c r="H48" s="31">
        <f>IF($C$52&gt;150,IF($C$52&lt;=360,ROUND(((($C$52-150)*28%)*$C51)+(10*$C51),-3),0),0)</f>
        <v>418000</v>
      </c>
      <c r="I48" s="3">
        <f>(161-150)*28%</f>
        <v>3.08</v>
      </c>
      <c r="J48" s="3">
        <f>I48+10</f>
        <v>13.08</v>
      </c>
    </row>
    <row r="49" spans="2:10" ht="23.1" customHeight="1" thickBot="1" x14ac:dyDescent="0.3">
      <c r="B49" s="32" t="s">
        <v>6</v>
      </c>
      <c r="C49" s="33">
        <v>0.33</v>
      </c>
      <c r="D49" s="55" t="s">
        <v>33</v>
      </c>
      <c r="E49" s="55"/>
      <c r="F49" s="55"/>
      <c r="G49" s="55"/>
      <c r="H49" s="34">
        <f>IF($C$52&gt;360,ROUND(((($C$52-360)*33%)*$C$51)+(69*$C$51),-3),0)</f>
        <v>0</v>
      </c>
      <c r="J49" s="40">
        <f>J48*31859</f>
        <v>416715.72000000003</v>
      </c>
    </row>
    <row r="50" spans="2:10" ht="15.75" thickBot="1" x14ac:dyDescent="0.3"/>
    <row r="51" spans="2:10" ht="15.75" thickBot="1" x14ac:dyDescent="0.3">
      <c r="B51" s="35" t="str">
        <f>+B4</f>
        <v>UVT 2017</v>
      </c>
      <c r="C51" s="36">
        <f>+F4</f>
        <v>31859</v>
      </c>
      <c r="H51" s="3"/>
    </row>
    <row r="52" spans="2:10" ht="15.75" thickBot="1" x14ac:dyDescent="0.3">
      <c r="B52" s="37" t="s">
        <v>34</v>
      </c>
      <c r="C52" s="38">
        <f>+E41</f>
        <v>161.15611820835557</v>
      </c>
      <c r="H52" s="3"/>
    </row>
    <row r="53" spans="2:10" ht="15.75" thickBot="1" x14ac:dyDescent="0.3"/>
    <row r="54" spans="2:10" ht="15.75" thickBot="1" x14ac:dyDescent="0.25">
      <c r="B54" s="56"/>
      <c r="C54" s="57"/>
      <c r="D54" s="57"/>
      <c r="E54" s="58"/>
      <c r="F54" s="59">
        <f>SUM(H46:H49)</f>
        <v>418000</v>
      </c>
      <c r="G54" s="60"/>
      <c r="H54" s="61"/>
      <c r="I54" s="41" t="s">
        <v>38</v>
      </c>
    </row>
  </sheetData>
  <mergeCells count="66">
    <mergeCell ref="B11:D11"/>
    <mergeCell ref="E11:G11"/>
    <mergeCell ref="B2:G2"/>
    <mergeCell ref="B3:G3"/>
    <mergeCell ref="D4:E4"/>
    <mergeCell ref="F4:G4"/>
    <mergeCell ref="B5:G5"/>
    <mergeCell ref="B6:D6"/>
    <mergeCell ref="E6:G6"/>
    <mergeCell ref="B7:D7"/>
    <mergeCell ref="E7:G7"/>
    <mergeCell ref="B8:D8"/>
    <mergeCell ref="E8:G8"/>
    <mergeCell ref="B10:G10"/>
    <mergeCell ref="B19:D19"/>
    <mergeCell ref="E19:G19"/>
    <mergeCell ref="B12:D12"/>
    <mergeCell ref="E12:G12"/>
    <mergeCell ref="B13:D13"/>
    <mergeCell ref="E13:G13"/>
    <mergeCell ref="B14:D14"/>
    <mergeCell ref="E14:G14"/>
    <mergeCell ref="B16:G16"/>
    <mergeCell ref="B17:D17"/>
    <mergeCell ref="E17:G17"/>
    <mergeCell ref="B18:D18"/>
    <mergeCell ref="E18:G18"/>
    <mergeCell ref="B28:D28"/>
    <mergeCell ref="E28:G28"/>
    <mergeCell ref="B20:D20"/>
    <mergeCell ref="E20:G20"/>
    <mergeCell ref="B21:D21"/>
    <mergeCell ref="E21:G21"/>
    <mergeCell ref="B22:D22"/>
    <mergeCell ref="E22:G22"/>
    <mergeCell ref="B24:G24"/>
    <mergeCell ref="B25:D25"/>
    <mergeCell ref="E25:G25"/>
    <mergeCell ref="B26:D26"/>
    <mergeCell ref="E26:G26"/>
    <mergeCell ref="B27:D27"/>
    <mergeCell ref="E27:G27"/>
    <mergeCell ref="B34:D34"/>
    <mergeCell ref="E34:G34"/>
    <mergeCell ref="B35:D35"/>
    <mergeCell ref="E35:G35"/>
    <mergeCell ref="B38:D38"/>
    <mergeCell ref="E38:G38"/>
    <mergeCell ref="B29:D29"/>
    <mergeCell ref="E29:G29"/>
    <mergeCell ref="B31:D31"/>
    <mergeCell ref="E31:G31"/>
    <mergeCell ref="B32:D32"/>
    <mergeCell ref="E32:G32"/>
    <mergeCell ref="B54:E54"/>
    <mergeCell ref="F54:H54"/>
    <mergeCell ref="D46:G46"/>
    <mergeCell ref="B41:D41"/>
    <mergeCell ref="E41:G41"/>
    <mergeCell ref="C44:C45"/>
    <mergeCell ref="D44:G45"/>
    <mergeCell ref="B36:G36"/>
    <mergeCell ref="H44:H45"/>
    <mergeCell ref="D47:G47"/>
    <mergeCell ref="D48:G48"/>
    <mergeCell ref="D49:G49"/>
  </mergeCells>
  <pageMargins left="0.70866141732283472" right="0.70866141732283472" top="0.74803149606299213" bottom="0.74803149606299213" header="0.31496062992125984" footer="0.31496062992125984"/>
  <pageSetup scale="7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topLeftCell="A4" workbookViewId="0">
      <selection activeCell="A29" sqref="A29"/>
    </sheetView>
  </sheetViews>
  <sheetFormatPr baseColWidth="10" defaultRowHeight="15" x14ac:dyDescent="0.25"/>
  <cols>
    <col min="1" max="1" width="125.28515625" customWidth="1"/>
  </cols>
  <sheetData>
    <row r="1" spans="1:1" x14ac:dyDescent="0.25">
      <c r="A1" s="48" t="s">
        <v>54</v>
      </c>
    </row>
    <row r="2" spans="1:1" x14ac:dyDescent="0.25">
      <c r="A2" s="47" t="s">
        <v>53</v>
      </c>
    </row>
    <row r="4" spans="1:1" x14ac:dyDescent="0.25">
      <c r="A4" t="s">
        <v>52</v>
      </c>
    </row>
    <row r="5" spans="1:1" ht="75" x14ac:dyDescent="0.25">
      <c r="A5" s="50" t="s">
        <v>51</v>
      </c>
    </row>
  </sheetData>
  <hyperlinks>
    <hyperlink ref="A2"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ART 383</vt:lpstr>
      <vt:lpstr>Articulo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rody.morelos</dc:creator>
  <cp:lastModifiedBy>Deisy Noriega</cp:lastModifiedBy>
  <cp:lastPrinted>2015-12-02T22:39:10Z</cp:lastPrinted>
  <dcterms:created xsi:type="dcterms:W3CDTF">2014-01-28T16:57:22Z</dcterms:created>
  <dcterms:modified xsi:type="dcterms:W3CDTF">2017-04-21T22:49:45Z</dcterms:modified>
</cp:coreProperties>
</file>